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3009891F-AF4E-44C1-BA7A-436D42E10B01}" xr6:coauthVersionLast="40" xr6:coauthVersionMax="40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SO02 - Ukončení optické t..." sheetId="2" r:id="rId2"/>
    <sheet name="SO03 - Ukončení optické t..." sheetId="3" r:id="rId3"/>
  </sheets>
  <definedNames>
    <definedName name="_xlnm._FilterDatabase" localSheetId="1" hidden="1">'SO02 - Ukončení optické t...'!$C$102:$K$197</definedName>
    <definedName name="_xlnm._FilterDatabase" localSheetId="2" hidden="1">'SO03 - Ukončení optické t...'!$C$102:$K$198</definedName>
    <definedName name="_xlnm.Print_Titles" localSheetId="0">'Rekapitulace stavby'!$52:$52</definedName>
    <definedName name="_xlnm.Print_Titles" localSheetId="1">'SO02 - Ukončení optické t...'!$102:$102</definedName>
    <definedName name="_xlnm.Print_Titles" localSheetId="2">'SO03 - Ukončení optické t...'!$102:$102</definedName>
    <definedName name="_xlnm.Print_Area" localSheetId="0">'Rekapitulace stavby'!$D$4:$AO$36,'Rekapitulace stavby'!$C$42:$AQ$57</definedName>
    <definedName name="_xlnm.Print_Area" localSheetId="1">'SO02 - Ukončení optické t...'!$C$4:$J$41,'SO02 - Ukončení optické t...'!$C$47:$J$84,'SO02 - Ukončení optické t...'!$C$90:$K$197</definedName>
    <definedName name="_xlnm.Print_Area" localSheetId="2">'SO03 - Ukončení optické t...'!$C$4:$J$41,'SO03 - Ukončení optické t...'!$C$47:$J$84,'SO03 - Ukončení optické t...'!$C$90:$K$198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9" i="3" l="1"/>
  <c r="J38" i="3"/>
  <c r="AY56" i="1"/>
  <c r="J37" i="3"/>
  <c r="AX56" i="1" s="1"/>
  <c r="BI198" i="3"/>
  <c r="BH198" i="3"/>
  <c r="BG198" i="3"/>
  <c r="BF198" i="3"/>
  <c r="T198" i="3"/>
  <c r="R198" i="3"/>
  <c r="P198" i="3"/>
  <c r="BK198" i="3"/>
  <c r="J198" i="3"/>
  <c r="BE198" i="3"/>
  <c r="BI197" i="3"/>
  <c r="BH197" i="3"/>
  <c r="BG197" i="3"/>
  <c r="BF197" i="3"/>
  <c r="T197" i="3"/>
  <c r="T196" i="3" s="1"/>
  <c r="R197" i="3"/>
  <c r="R196" i="3"/>
  <c r="P197" i="3"/>
  <c r="BK197" i="3"/>
  <c r="BK196" i="3"/>
  <c r="J196" i="3"/>
  <c r="J73" i="3" s="1"/>
  <c r="J197" i="3"/>
  <c r="BE197" i="3"/>
  <c r="BI195" i="3"/>
  <c r="BH195" i="3"/>
  <c r="BG195" i="3"/>
  <c r="BF195" i="3"/>
  <c r="T195" i="3"/>
  <c r="R195" i="3"/>
  <c r="P195" i="3"/>
  <c r="BK195" i="3"/>
  <c r="J195" i="3"/>
  <c r="BE195" i="3" s="1"/>
  <c r="BI194" i="3"/>
  <c r="BH194" i="3"/>
  <c r="BG194" i="3"/>
  <c r="BF194" i="3"/>
  <c r="T194" i="3"/>
  <c r="R194" i="3"/>
  <c r="P194" i="3"/>
  <c r="BK194" i="3"/>
  <c r="J194" i="3"/>
  <c r="BE194" i="3"/>
  <c r="BI192" i="3"/>
  <c r="BH192" i="3"/>
  <c r="BG192" i="3"/>
  <c r="BF192" i="3"/>
  <c r="T192" i="3"/>
  <c r="R192" i="3"/>
  <c r="R191" i="3"/>
  <c r="P192" i="3"/>
  <c r="BK192" i="3"/>
  <c r="BK191" i="3"/>
  <c r="J191" i="3"/>
  <c r="J72" i="3" s="1"/>
  <c r="J192" i="3"/>
  <c r="BE192" i="3"/>
  <c r="BI190" i="3"/>
  <c r="BH190" i="3"/>
  <c r="BG190" i="3"/>
  <c r="BF190" i="3"/>
  <c r="T190" i="3"/>
  <c r="T188" i="3" s="1"/>
  <c r="R190" i="3"/>
  <c r="P190" i="3"/>
  <c r="BK190" i="3"/>
  <c r="J190" i="3"/>
  <c r="BE190" i="3" s="1"/>
  <c r="BI189" i="3"/>
  <c r="BH189" i="3"/>
  <c r="BG189" i="3"/>
  <c r="BF189" i="3"/>
  <c r="T189" i="3"/>
  <c r="R189" i="3"/>
  <c r="R188" i="3" s="1"/>
  <c r="P189" i="3"/>
  <c r="P188" i="3"/>
  <c r="BK189" i="3"/>
  <c r="BK188" i="3" s="1"/>
  <c r="J188" i="3" s="1"/>
  <c r="J71" i="3" s="1"/>
  <c r="J189" i="3"/>
  <c r="BE189" i="3"/>
  <c r="BI187" i="3"/>
  <c r="BH187" i="3"/>
  <c r="BG187" i="3"/>
  <c r="BF187" i="3"/>
  <c r="T187" i="3"/>
  <c r="T186" i="3"/>
  <c r="R187" i="3"/>
  <c r="R186" i="3" s="1"/>
  <c r="P187" i="3"/>
  <c r="P186" i="3"/>
  <c r="BK187" i="3"/>
  <c r="BK186" i="3" s="1"/>
  <c r="J186" i="3" s="1"/>
  <c r="J70" i="3" s="1"/>
  <c r="J187" i="3"/>
  <c r="BE187" i="3"/>
  <c r="BI185" i="3"/>
  <c r="BH185" i="3"/>
  <c r="BG185" i="3"/>
  <c r="BF185" i="3"/>
  <c r="T185" i="3"/>
  <c r="R185" i="3"/>
  <c r="P185" i="3"/>
  <c r="BK185" i="3"/>
  <c r="J185" i="3"/>
  <c r="BE185" i="3"/>
  <c r="BI184" i="3"/>
  <c r="BH184" i="3"/>
  <c r="BG184" i="3"/>
  <c r="BF184" i="3"/>
  <c r="T184" i="3"/>
  <c r="R184" i="3"/>
  <c r="P184" i="3"/>
  <c r="BK184" i="3"/>
  <c r="J184" i="3"/>
  <c r="BE184" i="3" s="1"/>
  <c r="BI183" i="3"/>
  <c r="BH183" i="3"/>
  <c r="BG183" i="3"/>
  <c r="BF183" i="3"/>
  <c r="T183" i="3"/>
  <c r="R183" i="3"/>
  <c r="P183" i="3"/>
  <c r="BK183" i="3"/>
  <c r="J183" i="3"/>
  <c r="BE183" i="3"/>
  <c r="BI182" i="3"/>
  <c r="BH182" i="3"/>
  <c r="BG182" i="3"/>
  <c r="BF182" i="3"/>
  <c r="T182" i="3"/>
  <c r="R182" i="3"/>
  <c r="P182" i="3"/>
  <c r="BK182" i="3"/>
  <c r="J182" i="3"/>
  <c r="BE182" i="3" s="1"/>
  <c r="BI181" i="3"/>
  <c r="BH181" i="3"/>
  <c r="BG181" i="3"/>
  <c r="BF181" i="3"/>
  <c r="T181" i="3"/>
  <c r="R181" i="3"/>
  <c r="P181" i="3"/>
  <c r="BK181" i="3"/>
  <c r="J181" i="3"/>
  <c r="BE181" i="3"/>
  <c r="BI180" i="3"/>
  <c r="BH180" i="3"/>
  <c r="BG180" i="3"/>
  <c r="BF180" i="3"/>
  <c r="T180" i="3"/>
  <c r="R180" i="3"/>
  <c r="P180" i="3"/>
  <c r="BK180" i="3"/>
  <c r="J180" i="3"/>
  <c r="BE180" i="3" s="1"/>
  <c r="BI179" i="3"/>
  <c r="BH179" i="3"/>
  <c r="BG179" i="3"/>
  <c r="BF179" i="3"/>
  <c r="T179" i="3"/>
  <c r="R179" i="3"/>
  <c r="P179" i="3"/>
  <c r="BK179" i="3"/>
  <c r="J179" i="3"/>
  <c r="BE179" i="3"/>
  <c r="BI178" i="3"/>
  <c r="BH178" i="3"/>
  <c r="BG178" i="3"/>
  <c r="BF178" i="3"/>
  <c r="T178" i="3"/>
  <c r="R178" i="3"/>
  <c r="P178" i="3"/>
  <c r="BK178" i="3"/>
  <c r="J178" i="3"/>
  <c r="BE178" i="3" s="1"/>
  <c r="BI177" i="3"/>
  <c r="BH177" i="3"/>
  <c r="BG177" i="3"/>
  <c r="BF177" i="3"/>
  <c r="T177" i="3"/>
  <c r="R177" i="3"/>
  <c r="P177" i="3"/>
  <c r="BK177" i="3"/>
  <c r="J177" i="3"/>
  <c r="BE177" i="3"/>
  <c r="BI176" i="3"/>
  <c r="BH176" i="3"/>
  <c r="BG176" i="3"/>
  <c r="BF176" i="3"/>
  <c r="T176" i="3"/>
  <c r="R176" i="3"/>
  <c r="P176" i="3"/>
  <c r="BK176" i="3"/>
  <c r="J176" i="3"/>
  <c r="BE176" i="3" s="1"/>
  <c r="BI175" i="3"/>
  <c r="BH175" i="3"/>
  <c r="BG175" i="3"/>
  <c r="BF175" i="3"/>
  <c r="T175" i="3"/>
  <c r="R175" i="3"/>
  <c r="P175" i="3"/>
  <c r="BK175" i="3"/>
  <c r="J175" i="3"/>
  <c r="BE175" i="3"/>
  <c r="BI174" i="3"/>
  <c r="BH174" i="3"/>
  <c r="BG174" i="3"/>
  <c r="BF174" i="3"/>
  <c r="T174" i="3"/>
  <c r="R174" i="3"/>
  <c r="P174" i="3"/>
  <c r="BK174" i="3"/>
  <c r="J174" i="3"/>
  <c r="BE174" i="3" s="1"/>
  <c r="BI173" i="3"/>
  <c r="BH173" i="3"/>
  <c r="BG173" i="3"/>
  <c r="BF173" i="3"/>
  <c r="T173" i="3"/>
  <c r="R173" i="3"/>
  <c r="P173" i="3"/>
  <c r="BK173" i="3"/>
  <c r="J173" i="3"/>
  <c r="BE173" i="3"/>
  <c r="BI172" i="3"/>
  <c r="BH172" i="3"/>
  <c r="BG172" i="3"/>
  <c r="BF172" i="3"/>
  <c r="T172" i="3"/>
  <c r="T171" i="3" s="1"/>
  <c r="R172" i="3"/>
  <c r="R171" i="3"/>
  <c r="P172" i="3"/>
  <c r="BK172" i="3"/>
  <c r="BK171" i="3"/>
  <c r="J171" i="3"/>
  <c r="J69" i="3" s="1"/>
  <c r="J172" i="3"/>
  <c r="BE172" i="3" s="1"/>
  <c r="BI170" i="3"/>
  <c r="BH170" i="3"/>
  <c r="BG170" i="3"/>
  <c r="BF170" i="3"/>
  <c r="T170" i="3"/>
  <c r="R170" i="3"/>
  <c r="P170" i="3"/>
  <c r="BK170" i="3"/>
  <c r="J170" i="3"/>
  <c r="BE170" i="3" s="1"/>
  <c r="BI169" i="3"/>
  <c r="BH169" i="3"/>
  <c r="BG169" i="3"/>
  <c r="BF169" i="3"/>
  <c r="T169" i="3"/>
  <c r="R169" i="3"/>
  <c r="P169" i="3"/>
  <c r="BK169" i="3"/>
  <c r="J169" i="3"/>
  <c r="BE169" i="3"/>
  <c r="BI168" i="3"/>
  <c r="BH168" i="3"/>
  <c r="BG168" i="3"/>
  <c r="BF168" i="3"/>
  <c r="T168" i="3"/>
  <c r="R168" i="3"/>
  <c r="P168" i="3"/>
  <c r="BK168" i="3"/>
  <c r="J168" i="3"/>
  <c r="BE168" i="3" s="1"/>
  <c r="BI167" i="3"/>
  <c r="BH167" i="3"/>
  <c r="BG167" i="3"/>
  <c r="BF167" i="3"/>
  <c r="T167" i="3"/>
  <c r="R167" i="3"/>
  <c r="P167" i="3"/>
  <c r="BK167" i="3"/>
  <c r="J167" i="3"/>
  <c r="BE167" i="3"/>
  <c r="BI166" i="3"/>
  <c r="BH166" i="3"/>
  <c r="BG166" i="3"/>
  <c r="BF166" i="3"/>
  <c r="T166" i="3"/>
  <c r="R166" i="3"/>
  <c r="P166" i="3"/>
  <c r="BK166" i="3"/>
  <c r="J166" i="3"/>
  <c r="BE166" i="3" s="1"/>
  <c r="BI165" i="3"/>
  <c r="BH165" i="3"/>
  <c r="BG165" i="3"/>
  <c r="BF165" i="3"/>
  <c r="T165" i="3"/>
  <c r="R165" i="3"/>
  <c r="P165" i="3"/>
  <c r="BK165" i="3"/>
  <c r="J165" i="3"/>
  <c r="BE165" i="3"/>
  <c r="BI164" i="3"/>
  <c r="BH164" i="3"/>
  <c r="BG164" i="3"/>
  <c r="BF164" i="3"/>
  <c r="T164" i="3"/>
  <c r="R164" i="3"/>
  <c r="P164" i="3"/>
  <c r="BK164" i="3"/>
  <c r="J164" i="3"/>
  <c r="BE164" i="3" s="1"/>
  <c r="BI163" i="3"/>
  <c r="BH163" i="3"/>
  <c r="BG163" i="3"/>
  <c r="BF163" i="3"/>
  <c r="T163" i="3"/>
  <c r="R163" i="3"/>
  <c r="P163" i="3"/>
  <c r="BK163" i="3"/>
  <c r="J163" i="3"/>
  <c r="BE163" i="3"/>
  <c r="BI162" i="3"/>
  <c r="BH162" i="3"/>
  <c r="BG162" i="3"/>
  <c r="BF162" i="3"/>
  <c r="T162" i="3"/>
  <c r="R162" i="3"/>
  <c r="P162" i="3"/>
  <c r="BK162" i="3"/>
  <c r="J162" i="3"/>
  <c r="BE162" i="3" s="1"/>
  <c r="BI161" i="3"/>
  <c r="BH161" i="3"/>
  <c r="BG161" i="3"/>
  <c r="BF161" i="3"/>
  <c r="T161" i="3"/>
  <c r="R161" i="3"/>
  <c r="P161" i="3"/>
  <c r="BK161" i="3"/>
  <c r="J161" i="3"/>
  <c r="BE161" i="3"/>
  <c r="BI160" i="3"/>
  <c r="BH160" i="3"/>
  <c r="BG160" i="3"/>
  <c r="BF160" i="3"/>
  <c r="T160" i="3"/>
  <c r="R160" i="3"/>
  <c r="P160" i="3"/>
  <c r="BK160" i="3"/>
  <c r="J160" i="3"/>
  <c r="BE160" i="3" s="1"/>
  <c r="BI159" i="3"/>
  <c r="BH159" i="3"/>
  <c r="BG159" i="3"/>
  <c r="BF159" i="3"/>
  <c r="T159" i="3"/>
  <c r="R159" i="3"/>
  <c r="P159" i="3"/>
  <c r="BK159" i="3"/>
  <c r="J159" i="3"/>
  <c r="BE159" i="3"/>
  <c r="BI158" i="3"/>
  <c r="BH158" i="3"/>
  <c r="BG158" i="3"/>
  <c r="BF158" i="3"/>
  <c r="T158" i="3"/>
  <c r="R158" i="3"/>
  <c r="P158" i="3"/>
  <c r="BK158" i="3"/>
  <c r="J158" i="3"/>
  <c r="BE158" i="3" s="1"/>
  <c r="BI157" i="3"/>
  <c r="BH157" i="3"/>
  <c r="BG157" i="3"/>
  <c r="BF157" i="3"/>
  <c r="T157" i="3"/>
  <c r="R157" i="3"/>
  <c r="P157" i="3"/>
  <c r="BK157" i="3"/>
  <c r="J157" i="3"/>
  <c r="BE157" i="3"/>
  <c r="BI156" i="3"/>
  <c r="BH156" i="3"/>
  <c r="BG156" i="3"/>
  <c r="BF156" i="3"/>
  <c r="T156" i="3"/>
  <c r="R156" i="3"/>
  <c r="P156" i="3"/>
  <c r="BK156" i="3"/>
  <c r="J156" i="3"/>
  <c r="BE156" i="3" s="1"/>
  <c r="BI155" i="3"/>
  <c r="BH155" i="3"/>
  <c r="BG155" i="3"/>
  <c r="BF155" i="3"/>
  <c r="T155" i="3"/>
  <c r="R155" i="3"/>
  <c r="P155" i="3"/>
  <c r="BK155" i="3"/>
  <c r="J155" i="3"/>
  <c r="BE155" i="3"/>
  <c r="BI154" i="3"/>
  <c r="BH154" i="3"/>
  <c r="BG154" i="3"/>
  <c r="BF154" i="3"/>
  <c r="T154" i="3"/>
  <c r="R154" i="3"/>
  <c r="P154" i="3"/>
  <c r="BK154" i="3"/>
  <c r="J154" i="3"/>
  <c r="BE154" i="3" s="1"/>
  <c r="BI153" i="3"/>
  <c r="BH153" i="3"/>
  <c r="BG153" i="3"/>
  <c r="BF153" i="3"/>
  <c r="T153" i="3"/>
  <c r="R153" i="3"/>
  <c r="P153" i="3"/>
  <c r="BK153" i="3"/>
  <c r="J153" i="3"/>
  <c r="BE153" i="3"/>
  <c r="BI152" i="3"/>
  <c r="BH152" i="3"/>
  <c r="BG152" i="3"/>
  <c r="BF152" i="3"/>
  <c r="T152" i="3"/>
  <c r="R152" i="3"/>
  <c r="P152" i="3"/>
  <c r="BK152" i="3"/>
  <c r="J152" i="3"/>
  <c r="BE152" i="3" s="1"/>
  <c r="BI151" i="3"/>
  <c r="BH151" i="3"/>
  <c r="BG151" i="3"/>
  <c r="BF151" i="3"/>
  <c r="T151" i="3"/>
  <c r="R151" i="3"/>
  <c r="P151" i="3"/>
  <c r="BK151" i="3"/>
  <c r="J151" i="3"/>
  <c r="BE151" i="3"/>
  <c r="BI150" i="3"/>
  <c r="BH150" i="3"/>
  <c r="BG150" i="3"/>
  <c r="BF150" i="3"/>
  <c r="T150" i="3"/>
  <c r="R150" i="3"/>
  <c r="P150" i="3"/>
  <c r="BK150" i="3"/>
  <c r="J150" i="3"/>
  <c r="BE150" i="3" s="1"/>
  <c r="BI149" i="3"/>
  <c r="BH149" i="3"/>
  <c r="BG149" i="3"/>
  <c r="BF149" i="3"/>
  <c r="T149" i="3"/>
  <c r="R149" i="3"/>
  <c r="R148" i="3" s="1"/>
  <c r="R147" i="3" s="1"/>
  <c r="P149" i="3"/>
  <c r="BK149" i="3"/>
  <c r="BK148" i="3"/>
  <c r="J149" i="3"/>
  <c r="BE149" i="3" s="1"/>
  <c r="BI145" i="3"/>
  <c r="BH145" i="3"/>
  <c r="BG145" i="3"/>
  <c r="BF145" i="3"/>
  <c r="T145" i="3"/>
  <c r="R145" i="3"/>
  <c r="P145" i="3"/>
  <c r="BK145" i="3"/>
  <c r="J145" i="3"/>
  <c r="BE145" i="3" s="1"/>
  <c r="BI143" i="3"/>
  <c r="BH143" i="3"/>
  <c r="BG143" i="3"/>
  <c r="BF143" i="3"/>
  <c r="T143" i="3"/>
  <c r="R143" i="3"/>
  <c r="P143" i="3"/>
  <c r="BK143" i="3"/>
  <c r="J143" i="3"/>
  <c r="BE143" i="3"/>
  <c r="BI142" i="3"/>
  <c r="BH142" i="3"/>
  <c r="BG142" i="3"/>
  <c r="BF142" i="3"/>
  <c r="T142" i="3"/>
  <c r="R142" i="3"/>
  <c r="P142" i="3"/>
  <c r="BK142" i="3"/>
  <c r="J142" i="3"/>
  <c r="BE142" i="3" s="1"/>
  <c r="BI141" i="3"/>
  <c r="BH141" i="3"/>
  <c r="BG141" i="3"/>
  <c r="BF141" i="3"/>
  <c r="T141" i="3"/>
  <c r="R141" i="3"/>
  <c r="P141" i="3"/>
  <c r="P138" i="3" s="1"/>
  <c r="BK141" i="3"/>
  <c r="J141" i="3"/>
  <c r="BE141" i="3"/>
  <c r="BI140" i="3"/>
  <c r="BH140" i="3"/>
  <c r="BG140" i="3"/>
  <c r="BF140" i="3"/>
  <c r="T140" i="3"/>
  <c r="T138" i="3" s="1"/>
  <c r="R140" i="3"/>
  <c r="P140" i="3"/>
  <c r="BK140" i="3"/>
  <c r="J140" i="3"/>
  <c r="BE140" i="3" s="1"/>
  <c r="BI139" i="3"/>
  <c r="BH139" i="3"/>
  <c r="BG139" i="3"/>
  <c r="BF139" i="3"/>
  <c r="T139" i="3"/>
  <c r="R139" i="3"/>
  <c r="R138" i="3" s="1"/>
  <c r="P139" i="3"/>
  <c r="BK139" i="3"/>
  <c r="BK138" i="3" s="1"/>
  <c r="J138" i="3" s="1"/>
  <c r="J66" i="3" s="1"/>
  <c r="J139" i="3"/>
  <c r="BE139" i="3"/>
  <c r="BI137" i="3"/>
  <c r="BH137" i="3"/>
  <c r="BG137" i="3"/>
  <c r="BF137" i="3"/>
  <c r="T137" i="3"/>
  <c r="T136" i="3"/>
  <c r="R137" i="3"/>
  <c r="R136" i="3" s="1"/>
  <c r="P137" i="3"/>
  <c r="P136" i="3"/>
  <c r="BK137" i="3"/>
  <c r="BK136" i="3" s="1"/>
  <c r="J136" i="3" s="1"/>
  <c r="J65" i="3" s="1"/>
  <c r="J137" i="3"/>
  <c r="BE137" i="3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 s="1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R130" i="3"/>
  <c r="P130" i="3"/>
  <c r="BK130" i="3"/>
  <c r="J130" i="3"/>
  <c r="BE130" i="3" s="1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R128" i="3"/>
  <c r="P128" i="3"/>
  <c r="BK128" i="3"/>
  <c r="J128" i="3"/>
  <c r="BE128" i="3" s="1"/>
  <c r="BI127" i="3"/>
  <c r="BH127" i="3"/>
  <c r="BG127" i="3"/>
  <c r="BF127" i="3"/>
  <c r="T127" i="3"/>
  <c r="R127" i="3"/>
  <c r="P127" i="3"/>
  <c r="BK127" i="3"/>
  <c r="J127" i="3"/>
  <c r="BE127" i="3"/>
  <c r="BI126" i="3"/>
  <c r="BH126" i="3"/>
  <c r="BG126" i="3"/>
  <c r="BF126" i="3"/>
  <c r="T126" i="3"/>
  <c r="R126" i="3"/>
  <c r="P126" i="3"/>
  <c r="BK126" i="3"/>
  <c r="J126" i="3"/>
  <c r="BE126" i="3" s="1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 s="1"/>
  <c r="BI123" i="3"/>
  <c r="BH123" i="3"/>
  <c r="BG123" i="3"/>
  <c r="BF123" i="3"/>
  <c r="T123" i="3"/>
  <c r="R123" i="3"/>
  <c r="P123" i="3"/>
  <c r="BK123" i="3"/>
  <c r="J123" i="3"/>
  <c r="BE123" i="3"/>
  <c r="BI122" i="3"/>
  <c r="BH122" i="3"/>
  <c r="BG122" i="3"/>
  <c r="BF122" i="3"/>
  <c r="T122" i="3"/>
  <c r="R122" i="3"/>
  <c r="P122" i="3"/>
  <c r="BK122" i="3"/>
  <c r="J122" i="3"/>
  <c r="BE122" i="3" s="1"/>
  <c r="BI121" i="3"/>
  <c r="BH121" i="3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R120" i="3"/>
  <c r="R119" i="3"/>
  <c r="P120" i="3"/>
  <c r="BK120" i="3"/>
  <c r="BK119" i="3"/>
  <c r="J119" i="3"/>
  <c r="J64" i="3" s="1"/>
  <c r="J120" i="3"/>
  <c r="BE120" i="3" s="1"/>
  <c r="BI118" i="3"/>
  <c r="BH118" i="3"/>
  <c r="BG118" i="3"/>
  <c r="BF118" i="3"/>
  <c r="T118" i="3"/>
  <c r="R118" i="3"/>
  <c r="P118" i="3"/>
  <c r="BK118" i="3"/>
  <c r="J118" i="3"/>
  <c r="BE118" i="3" s="1"/>
  <c r="BI117" i="3"/>
  <c r="BH117" i="3"/>
  <c r="BG117" i="3"/>
  <c r="BF117" i="3"/>
  <c r="T117" i="3"/>
  <c r="R117" i="3"/>
  <c r="P117" i="3"/>
  <c r="BK117" i="3"/>
  <c r="J117" i="3"/>
  <c r="BE117" i="3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P114" i="3"/>
  <c r="BK114" i="3"/>
  <c r="J114" i="3"/>
  <c r="BE114" i="3" s="1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R112" i="3"/>
  <c r="P112" i="3"/>
  <c r="BK112" i="3"/>
  <c r="J112" i="3"/>
  <c r="BE112" i="3" s="1"/>
  <c r="BI111" i="3"/>
  <c r="BH111" i="3"/>
  <c r="BG111" i="3"/>
  <c r="BF111" i="3"/>
  <c r="T111" i="3"/>
  <c r="R111" i="3"/>
  <c r="P111" i="3"/>
  <c r="BK111" i="3"/>
  <c r="J111" i="3"/>
  <c r="BE111" i="3"/>
  <c r="BI110" i="3"/>
  <c r="BH110" i="3"/>
  <c r="BG110" i="3"/>
  <c r="BF110" i="3"/>
  <c r="T110" i="3"/>
  <c r="R110" i="3"/>
  <c r="P110" i="3"/>
  <c r="BK110" i="3"/>
  <c r="J110" i="3"/>
  <c r="BE110" i="3" s="1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 s="1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T105" i="3" s="1"/>
  <c r="R106" i="3"/>
  <c r="R105" i="3" s="1"/>
  <c r="R104" i="3" s="1"/>
  <c r="R103" i="3" s="1"/>
  <c r="P106" i="3"/>
  <c r="BK106" i="3"/>
  <c r="BK105" i="3" s="1"/>
  <c r="J105" i="3" s="1"/>
  <c r="J63" i="3" s="1"/>
  <c r="J106" i="3"/>
  <c r="BE106" i="3" s="1"/>
  <c r="J100" i="3"/>
  <c r="J99" i="3"/>
  <c r="F99" i="3"/>
  <c r="F97" i="3"/>
  <c r="E95" i="3"/>
  <c r="BI82" i="3"/>
  <c r="BH82" i="3"/>
  <c r="BG82" i="3"/>
  <c r="BF82" i="3"/>
  <c r="BI81" i="3"/>
  <c r="BH81" i="3"/>
  <c r="BG81" i="3"/>
  <c r="BF81" i="3"/>
  <c r="BE81" i="3"/>
  <c r="BI80" i="3"/>
  <c r="BH80" i="3"/>
  <c r="BG80" i="3"/>
  <c r="BF80" i="3"/>
  <c r="BE80" i="3"/>
  <c r="BI79" i="3"/>
  <c r="F39" i="3" s="1"/>
  <c r="BD56" i="1" s="1"/>
  <c r="BH79" i="3"/>
  <c r="BG79" i="3"/>
  <c r="BF79" i="3"/>
  <c r="BE79" i="3"/>
  <c r="BI78" i="3"/>
  <c r="BH78" i="3"/>
  <c r="BG78" i="3"/>
  <c r="BF78" i="3"/>
  <c r="BE78" i="3"/>
  <c r="BI77" i="3"/>
  <c r="BH77" i="3"/>
  <c r="F38" i="3" s="1"/>
  <c r="BC56" i="1" s="1"/>
  <c r="BG77" i="3"/>
  <c r="BF77" i="3"/>
  <c r="BE77" i="3"/>
  <c r="J57" i="3"/>
  <c r="J56" i="3"/>
  <c r="F56" i="3"/>
  <c r="F54" i="3"/>
  <c r="E52" i="3"/>
  <c r="J18" i="3"/>
  <c r="E18" i="3"/>
  <c r="J17" i="3"/>
  <c r="J12" i="3"/>
  <c r="E7" i="3"/>
  <c r="E50" i="3" s="1"/>
  <c r="E93" i="3"/>
  <c r="J39" i="2"/>
  <c r="J38" i="2"/>
  <c r="AY55" i="1"/>
  <c r="J37" i="2"/>
  <c r="AX55" i="1" s="1"/>
  <c r="BI197" i="2"/>
  <c r="BH197" i="2"/>
  <c r="BG197" i="2"/>
  <c r="BF197" i="2"/>
  <c r="T197" i="2"/>
  <c r="R197" i="2"/>
  <c r="R195" i="2" s="1"/>
  <c r="P197" i="2"/>
  <c r="BK197" i="2"/>
  <c r="J197" i="2"/>
  <c r="BE197" i="2"/>
  <c r="BI196" i="2"/>
  <c r="BH196" i="2"/>
  <c r="BG196" i="2"/>
  <c r="BF196" i="2"/>
  <c r="T196" i="2"/>
  <c r="T195" i="2" s="1"/>
  <c r="R196" i="2"/>
  <c r="P196" i="2"/>
  <c r="P195" i="2" s="1"/>
  <c r="BK196" i="2"/>
  <c r="BK195" i="2"/>
  <c r="J195" i="2" s="1"/>
  <c r="J196" i="2"/>
  <c r="BE196" i="2"/>
  <c r="J73" i="2"/>
  <c r="BI194" i="2"/>
  <c r="BH194" i="2"/>
  <c r="BG194" i="2"/>
  <c r="BF194" i="2"/>
  <c r="T194" i="2"/>
  <c r="R194" i="2"/>
  <c r="P194" i="2"/>
  <c r="BK194" i="2"/>
  <c r="BK190" i="2" s="1"/>
  <c r="J190" i="2" s="1"/>
  <c r="J72" i="2" s="1"/>
  <c r="J194" i="2"/>
  <c r="BE194" i="2" s="1"/>
  <c r="BI193" i="2"/>
  <c r="BH193" i="2"/>
  <c r="BG193" i="2"/>
  <c r="BF193" i="2"/>
  <c r="T193" i="2"/>
  <c r="R193" i="2"/>
  <c r="R190" i="2" s="1"/>
  <c r="P193" i="2"/>
  <c r="BK193" i="2"/>
  <c r="J193" i="2"/>
  <c r="BE193" i="2"/>
  <c r="BI191" i="2"/>
  <c r="BH191" i="2"/>
  <c r="BG191" i="2"/>
  <c r="BF191" i="2"/>
  <c r="T191" i="2"/>
  <c r="T190" i="2" s="1"/>
  <c r="R191" i="2"/>
  <c r="P191" i="2"/>
  <c r="P190" i="2" s="1"/>
  <c r="BK191" i="2"/>
  <c r="J191" i="2"/>
  <c r="BE191" i="2"/>
  <c r="BI189" i="2"/>
  <c r="BH189" i="2"/>
  <c r="BG189" i="2"/>
  <c r="BF189" i="2"/>
  <c r="T189" i="2"/>
  <c r="R189" i="2"/>
  <c r="P189" i="2"/>
  <c r="BK189" i="2"/>
  <c r="J189" i="2"/>
  <c r="BE189" i="2" s="1"/>
  <c r="BI188" i="2"/>
  <c r="BH188" i="2"/>
  <c r="BG188" i="2"/>
  <c r="BF188" i="2"/>
  <c r="T188" i="2"/>
  <c r="T187" i="2"/>
  <c r="R188" i="2"/>
  <c r="R187" i="2" s="1"/>
  <c r="P188" i="2"/>
  <c r="P187" i="2"/>
  <c r="BK188" i="2"/>
  <c r="BK187" i="2" s="1"/>
  <c r="J187" i="2" s="1"/>
  <c r="J71" i="2" s="1"/>
  <c r="J188" i="2"/>
  <c r="BE188" i="2" s="1"/>
  <c r="BI186" i="2"/>
  <c r="BH186" i="2"/>
  <c r="BG186" i="2"/>
  <c r="BF186" i="2"/>
  <c r="T186" i="2"/>
  <c r="T185" i="2"/>
  <c r="R186" i="2"/>
  <c r="R185" i="2" s="1"/>
  <c r="P186" i="2"/>
  <c r="P185" i="2"/>
  <c r="BK186" i="2"/>
  <c r="BK185" i="2" s="1"/>
  <c r="J185" i="2" s="1"/>
  <c r="J70" i="2" s="1"/>
  <c r="J186" i="2"/>
  <c r="BE186" i="2" s="1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 s="1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T171" i="2"/>
  <c r="R172" i="2"/>
  <c r="R171" i="2" s="1"/>
  <c r="P172" i="2"/>
  <c r="P171" i="2"/>
  <c r="BK172" i="2"/>
  <c r="J172" i="2"/>
  <c r="BE172" i="2" s="1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T148" i="2" s="1"/>
  <c r="R149" i="2"/>
  <c r="P149" i="2"/>
  <c r="P148" i="2"/>
  <c r="P147" i="2" s="1"/>
  <c r="BK149" i="2"/>
  <c r="J149" i="2"/>
  <c r="BE149" i="2"/>
  <c r="BI145" i="2"/>
  <c r="BH145" i="2"/>
  <c r="BG145" i="2"/>
  <c r="BF145" i="2"/>
  <c r="T145" i="2"/>
  <c r="R145" i="2"/>
  <c r="P145" i="2"/>
  <c r="BK145" i="2"/>
  <c r="J145" i="2"/>
  <c r="BE145" i="2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BK138" i="2" s="1"/>
  <c r="J138" i="2" s="1"/>
  <c r="J66" i="2" s="1"/>
  <c r="J141" i="2"/>
  <c r="BE141" i="2" s="1"/>
  <c r="BI140" i="2"/>
  <c r="BH140" i="2"/>
  <c r="BG140" i="2"/>
  <c r="BF140" i="2"/>
  <c r="T140" i="2"/>
  <c r="R140" i="2"/>
  <c r="R138" i="2" s="1"/>
  <c r="P140" i="2"/>
  <c r="BK140" i="2"/>
  <c r="J140" i="2"/>
  <c r="BE140" i="2"/>
  <c r="BI139" i="2"/>
  <c r="BH139" i="2"/>
  <c r="BG139" i="2"/>
  <c r="BF139" i="2"/>
  <c r="T139" i="2"/>
  <c r="T138" i="2" s="1"/>
  <c r="R139" i="2"/>
  <c r="P139" i="2"/>
  <c r="P138" i="2" s="1"/>
  <c r="BK139" i="2"/>
  <c r="J139" i="2"/>
  <c r="BE139" i="2"/>
  <c r="BI137" i="2"/>
  <c r="BH137" i="2"/>
  <c r="BG137" i="2"/>
  <c r="BF137" i="2"/>
  <c r="T137" i="2"/>
  <c r="T136" i="2" s="1"/>
  <c r="R137" i="2"/>
  <c r="R136" i="2"/>
  <c r="P137" i="2"/>
  <c r="P136" i="2" s="1"/>
  <c r="BK137" i="2"/>
  <c r="BK136" i="2"/>
  <c r="J136" i="2" s="1"/>
  <c r="J65" i="2" s="1"/>
  <c r="J137" i="2"/>
  <c r="BE137" i="2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T119" i="2"/>
  <c r="R120" i="2"/>
  <c r="P120" i="2"/>
  <c r="P119" i="2"/>
  <c r="BK120" i="2"/>
  <c r="J120" i="2"/>
  <c r="BE120" i="2" s="1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T110" i="2"/>
  <c r="T105" i="2" s="1"/>
  <c r="T104" i="2" s="1"/>
  <c r="R110" i="2"/>
  <c r="P110" i="2"/>
  <c r="BK110" i="2"/>
  <c r="J110" i="2"/>
  <c r="BE110" i="2" s="1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BK105" i="2" s="1"/>
  <c r="J107" i="2"/>
  <c r="BE107" i="2" s="1"/>
  <c r="BI106" i="2"/>
  <c r="BH106" i="2"/>
  <c r="BG106" i="2"/>
  <c r="BF106" i="2"/>
  <c r="T106" i="2"/>
  <c r="R106" i="2"/>
  <c r="R105" i="2" s="1"/>
  <c r="P106" i="2"/>
  <c r="P105" i="2" s="1"/>
  <c r="P104" i="2" s="1"/>
  <c r="P103" i="2" s="1"/>
  <c r="AU55" i="1" s="1"/>
  <c r="BK106" i="2"/>
  <c r="J106" i="2"/>
  <c r="BE106" i="2"/>
  <c r="J100" i="2"/>
  <c r="J99" i="2"/>
  <c r="F99" i="2"/>
  <c r="F97" i="2"/>
  <c r="E95" i="2"/>
  <c r="BI82" i="2"/>
  <c r="BH82" i="2"/>
  <c r="BG82" i="2"/>
  <c r="BF82" i="2"/>
  <c r="BI81" i="2"/>
  <c r="BH81" i="2"/>
  <c r="F38" i="2" s="1"/>
  <c r="BC55" i="1" s="1"/>
  <c r="BC54" i="1" s="1"/>
  <c r="BG81" i="2"/>
  <c r="BF81" i="2"/>
  <c r="BE81" i="2"/>
  <c r="BI80" i="2"/>
  <c r="BH80" i="2"/>
  <c r="BG80" i="2"/>
  <c r="BF80" i="2"/>
  <c r="BE80" i="2"/>
  <c r="BI79" i="2"/>
  <c r="BH79" i="2"/>
  <c r="BG79" i="2"/>
  <c r="BF79" i="2"/>
  <c r="BE79" i="2"/>
  <c r="BI78" i="2"/>
  <c r="BH78" i="2"/>
  <c r="BG78" i="2"/>
  <c r="BF78" i="2"/>
  <c r="BE78" i="2"/>
  <c r="BI77" i="2"/>
  <c r="F39" i="2"/>
  <c r="BD55" i="1" s="1"/>
  <c r="BD54" i="1" s="1"/>
  <c r="W33" i="1" s="1"/>
  <c r="BH77" i="2"/>
  <c r="BG77" i="2"/>
  <c r="F37" i="2" s="1"/>
  <c r="BB55" i="1" s="1"/>
  <c r="BF77" i="2"/>
  <c r="BE77" i="2"/>
  <c r="J57" i="2"/>
  <c r="J56" i="2"/>
  <c r="F56" i="2"/>
  <c r="F54" i="2"/>
  <c r="E52" i="2"/>
  <c r="J18" i="2"/>
  <c r="E18" i="2"/>
  <c r="F100" i="2" s="1"/>
  <c r="F57" i="2"/>
  <c r="J17" i="2"/>
  <c r="J12" i="2"/>
  <c r="J97" i="2" s="1"/>
  <c r="J54" i="2"/>
  <c r="E7" i="2"/>
  <c r="E93" i="2" s="1"/>
  <c r="AS54" i="1"/>
  <c r="L50" i="1"/>
  <c r="AM50" i="1"/>
  <c r="AM49" i="1"/>
  <c r="L49" i="1"/>
  <c r="AM47" i="1"/>
  <c r="L47" i="1"/>
  <c r="L45" i="1"/>
  <c r="L44" i="1"/>
  <c r="J36" i="3" l="1"/>
  <c r="AW56" i="1" s="1"/>
  <c r="J36" i="2"/>
  <c r="AW55" i="1" s="1"/>
  <c r="J105" i="2"/>
  <c r="J63" i="2" s="1"/>
  <c r="AY54" i="1"/>
  <c r="W32" i="1"/>
  <c r="F36" i="2"/>
  <c r="BA55" i="1" s="1"/>
  <c r="J97" i="3"/>
  <c r="J54" i="3"/>
  <c r="J148" i="3"/>
  <c r="J68" i="3" s="1"/>
  <c r="BK147" i="3"/>
  <c r="J147" i="3" s="1"/>
  <c r="J67" i="3" s="1"/>
  <c r="E50" i="2"/>
  <c r="BK119" i="2"/>
  <c r="J119" i="2" s="1"/>
  <c r="J64" i="2" s="1"/>
  <c r="R148" i="2"/>
  <c r="R147" i="2" s="1"/>
  <c r="P171" i="3"/>
  <c r="T191" i="3"/>
  <c r="R119" i="2"/>
  <c r="R104" i="2" s="1"/>
  <c r="R103" i="2" s="1"/>
  <c r="BK171" i="2"/>
  <c r="J171" i="2" s="1"/>
  <c r="J69" i="2" s="1"/>
  <c r="T147" i="2"/>
  <c r="T103" i="2" s="1"/>
  <c r="BK148" i="2"/>
  <c r="F100" i="3"/>
  <c r="F57" i="3"/>
  <c r="F36" i="3"/>
  <c r="BA56" i="1" s="1"/>
  <c r="P105" i="3"/>
  <c r="T119" i="3"/>
  <c r="T104" i="3" s="1"/>
  <c r="T103" i="3" s="1"/>
  <c r="P148" i="3"/>
  <c r="P147" i="3" s="1"/>
  <c r="T148" i="3"/>
  <c r="T147" i="3" s="1"/>
  <c r="P191" i="3"/>
  <c r="P196" i="3"/>
  <c r="F37" i="3"/>
  <c r="BB56" i="1" s="1"/>
  <c r="BB54" i="1" s="1"/>
  <c r="BK104" i="3"/>
  <c r="P119" i="3"/>
  <c r="BA54" i="1" l="1"/>
  <c r="W31" i="1"/>
  <c r="AX54" i="1"/>
  <c r="BK104" i="2"/>
  <c r="P104" i="3"/>
  <c r="P103" i="3" s="1"/>
  <c r="AU56" i="1" s="1"/>
  <c r="AU54" i="1" s="1"/>
  <c r="AW54" i="1"/>
  <c r="AK30" i="1" s="1"/>
  <c r="W30" i="1"/>
  <c r="BK147" i="2"/>
  <c r="J147" i="2" s="1"/>
  <c r="J67" i="2" s="1"/>
  <c r="J148" i="2"/>
  <c r="J68" i="2" s="1"/>
  <c r="J104" i="3"/>
  <c r="J62" i="3" s="1"/>
  <c r="BK103" i="3"/>
  <c r="J103" i="3" s="1"/>
  <c r="J61" i="3" s="1"/>
  <c r="J104" i="2" l="1"/>
  <c r="J62" i="2" s="1"/>
  <c r="BK103" i="2"/>
  <c r="J103" i="2" s="1"/>
  <c r="J61" i="2" s="1"/>
  <c r="J30" i="3"/>
  <c r="J82" i="3" l="1"/>
  <c r="J30" i="2"/>
  <c r="J82" i="2" l="1"/>
  <c r="J76" i="3"/>
  <c r="BE82" i="3"/>
  <c r="J35" i="3" l="1"/>
  <c r="AV56" i="1" s="1"/>
  <c r="AT56" i="1" s="1"/>
  <c r="F35" i="3"/>
  <c r="AZ56" i="1" s="1"/>
  <c r="J31" i="3"/>
  <c r="J32" i="3" s="1"/>
  <c r="J84" i="3"/>
  <c r="BE82" i="2"/>
  <c r="J76" i="2"/>
  <c r="F35" i="2" l="1"/>
  <c r="AZ55" i="1" s="1"/>
  <c r="AZ54" i="1" s="1"/>
  <c r="J35" i="2"/>
  <c r="AV55" i="1" s="1"/>
  <c r="AT55" i="1" s="1"/>
  <c r="J31" i="2"/>
  <c r="J32" i="2" s="1"/>
  <c r="J84" i="2"/>
  <c r="J41" i="3"/>
  <c r="AG56" i="1"/>
  <c r="AN56" i="1" s="1"/>
  <c r="AG55" i="1" l="1"/>
  <c r="J41" i="2"/>
  <c r="AV54" i="1"/>
  <c r="W29" i="1"/>
  <c r="AK29" i="1" l="1"/>
  <c r="AT54" i="1"/>
  <c r="AG54" i="1"/>
  <c r="AN55" i="1"/>
  <c r="AK26" i="1" l="1"/>
  <c r="AK35" i="1" s="1"/>
  <c r="AN54" i="1"/>
</calcChain>
</file>

<file path=xl/sharedStrings.xml><?xml version="1.0" encoding="utf-8"?>
<sst xmlns="http://schemas.openxmlformats.org/spreadsheetml/2006/main" count="2987" uniqueCount="626">
  <si>
    <t>Export Komplet</t>
  </si>
  <si>
    <t/>
  </si>
  <si>
    <t>2.0</t>
  </si>
  <si>
    <t>False</t>
  </si>
  <si>
    <t>{6afba6e7-5664-43b4-bb51-8d4e8ca16478}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</si>
  <si>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</si>
  <si>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</si>
  <si>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</si>
  <si>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</si>
  <si>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</si>
  <si>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</si>
  <si>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</si>
  <si>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</si>
  <si>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</si>
  <si>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23115013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</si>
  <si>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</si>
  <si>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</si>
  <si>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V556 – Výměna vedení, Vyškov Prostějov</t>
  </si>
  <si>
    <t>KSO:</t>
  </si>
  <si>
    <t>CC-CZ:</t>
  </si>
  <si>
    <t>Místo:</t>
  </si>
  <si>
    <t>RZ Vyškov, RZ Prostějov</t>
  </si>
  <si>
    <t>Datum:</t>
  </si>
  <si>
    <t>25. 2. 2019</t>
  </si>
  <si>
    <t>Zadavatel:</t>
  </si>
  <si>
    <t>IČ:</t>
  </si>
  <si>
    <t>2573391</t>
  </si>
  <si>
    <t>E.ON Česká republika, s.r.o.</t>
  </si>
  <si>
    <t>DIČ:</t>
  </si>
  <si>
    <t>CZ2573391</t>
  </si>
  <si>
    <t>Uchazeč:</t>
  </si>
  <si>
    <t>Vyplň údaj</t>
  </si>
  <si>
    <t>Projektant:</t>
  </si>
  <si>
    <t>62161172</t>
  </si>
  <si>
    <t>SPIE Elektrovod, a.s.</t>
  </si>
  <si>
    <t>CZ62161172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</si>
  <si>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</si>
  <si>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</si>
  <si>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</si>
  <si>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</si>
  <si>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</si>
  <si>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</si>
  <si>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</si>
  <si>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</si>
  <si>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</si>
  <si>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</si>
  <si>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</si>
  <si>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</si>
  <si>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</si>
  <si>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</si>
  <si>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</si>
  <si>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</si>
  <si>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</si>
  <si>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</si>
  <si>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</si>
  <si>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</si>
  <si>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</si>
  <si>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</si>
  <si>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</si>
  <si>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</si>
  <si>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</si>
  <si>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</si>
  <si>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</si>
  <si>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</si>
  <si>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</si>
  <si>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</si>
  <si>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</si>
  <si>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</si>
  <si>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</si>
  <si>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</si>
  <si>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</si>
  <si>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</si>
  <si>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</si>
  <si>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</si>
  <si>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</si>
  <si>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</si>
  <si>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</si>
  <si>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</si>
  <si>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SO02</t>
  </si>
  <si>
    <t>Ukončení optické trasy v RZ Vyškov</t>
  </si>
  <si>
    <t>STA</t>
  </si>
  <si>
    <t>1</t>
  </si>
  <si>
    <t>{c0dcb1e8-8cfb-48c4-9903-8aa6f326c524}</t>
  </si>
  <si>
    <t>2</t>
  </si>
  <si>
    <t>SO03</t>
  </si>
  <si>
    <t>Ukončení optické trasy v RZ Prostějov</t>
  </si>
  <si>
    <t>{0ffb6e5d-851e-4b91-b122-22336e9dc69d}</t>
  </si>
  <si>
    <t>KRYCÍ LIST SOUPISU PRACÍ</t>
  </si>
  <si>
    <t>Objekt:</t>
  </si>
  <si>
    <t>SO02 - Ukončení optické trasy v RZ Vyškov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</si>
  <si>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</si>
  <si>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</si>
  <si>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</si>
  <si>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</si>
  <si>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</si>
  <si>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</si>
  <si>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</si>
  <si>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002 - Materiál</t>
  </si>
  <si>
    <t xml:space="preserve">    0021 - Materiál pro kabelovou trasu pro optický kabel v RZ Vyškov</t>
  </si>
  <si>
    <t xml:space="preserve">    0022 - Materiál pro vybavení optického rozvaděče v BSP</t>
  </si>
  <si>
    <t xml:space="preserve">    0023 - Materiál na stožár</t>
  </si>
  <si>
    <t xml:space="preserve">    0024 - Materiál pro dokončovací práce</t>
  </si>
  <si>
    <t>003 - Montáže</t>
  </si>
  <si>
    <t xml:space="preserve">    0031 - Montáž kabelové trasy pro optický kabel v RZ Vyškov</t>
  </si>
  <si>
    <t xml:space="preserve">    0032 - Montáž vybavení optického rozvaděče v BSP</t>
  </si>
  <si>
    <t xml:space="preserve">    0033 - Montáž na stožár</t>
  </si>
  <si>
    <t xml:space="preserve">    0034 - Dokončovací práce</t>
  </si>
  <si>
    <t>005 - Revize</t>
  </si>
  <si>
    <t>007 - Pevná cena</t>
  </si>
  <si>
    <t>2) Ostatní náklady</t>
  </si>
  <si>
    <t>Zařízení staveniště</t>
  </si>
  <si>
    <t>VRN</t>
  </si>
  <si>
    <t>Kompletační činnost</t>
  </si>
  <si>
    <t>Územní vlivy</t>
  </si>
  <si>
    <t>Provozní vlivy</t>
  </si>
  <si>
    <t>Jiné VRN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</si>
  <si>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</si>
  <si>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</si>
  <si>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</si>
  <si>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</si>
  <si>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</si>
  <si>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</si>
  <si>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</si>
  <si>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</si>
  <si>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</si>
  <si>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</si>
  <si>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</si>
  <si>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</si>
  <si>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</si>
  <si>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</si>
  <si>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</si>
  <si>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002</t>
  </si>
  <si>
    <t>Materiál</t>
  </si>
  <si>
    <t>ROZPOCET</t>
  </si>
  <si>
    <t>0021</t>
  </si>
  <si>
    <t>Materiál pro kabelovou trasu pro optický kabel v RZ Vyškov</t>
  </si>
  <si>
    <t>M</t>
  </si>
  <si>
    <t>SO02Mat1</t>
  </si>
  <si>
    <t>Zemní optický kabel AT – 5BE5CTT – 048 Cu pair, typ vláken G.657</t>
  </si>
  <si>
    <t>m</t>
  </si>
  <si>
    <t>8</t>
  </si>
  <si>
    <t>4</t>
  </si>
  <si>
    <t>1384848406</t>
  </si>
  <si>
    <t>SO02Mat2</t>
  </si>
  <si>
    <t>Chránička HDPE dura-line SILICORE STANDARD 40/33</t>
  </si>
  <si>
    <t>2059274220</t>
  </si>
  <si>
    <t>3</t>
  </si>
  <si>
    <t>SO02Mat3</t>
  </si>
  <si>
    <t>Vodotěsná kabelová komora Romold 80 63/44 A15 s plastovým víkem a těsněním</t>
  </si>
  <si>
    <t>ks</t>
  </si>
  <si>
    <t>-999639639</t>
  </si>
  <si>
    <t>SO02Mat4</t>
  </si>
  <si>
    <t>Výstražná fólie (barva červená, šířka 300mm</t>
  </si>
  <si>
    <t>-1804758786</t>
  </si>
  <si>
    <t>5</t>
  </si>
  <si>
    <t>SO02Mat5</t>
  </si>
  <si>
    <t>Chránička Kopoflex KF09110 UVFA pro svedení KZL</t>
  </si>
  <si>
    <t>-1244392643</t>
  </si>
  <si>
    <t>6</t>
  </si>
  <si>
    <t>SO02Mat6</t>
  </si>
  <si>
    <t>Pancéřová trubka 50 mm – žár. Zink. (EN)</t>
  </si>
  <si>
    <t>1037106924</t>
  </si>
  <si>
    <t>64</t>
  </si>
  <si>
    <t>SO02Mat28</t>
  </si>
  <si>
    <t>Označovací marker 3M EMS 1422-XR/iD Ball Marker Power Red colo</t>
  </si>
  <si>
    <t>1146947892</t>
  </si>
  <si>
    <t>66</t>
  </si>
  <si>
    <t>SO02Mat29</t>
  </si>
  <si>
    <t>Krycí deska 500 x 250 x 50 mm</t>
  </si>
  <si>
    <t>1100398494</t>
  </si>
  <si>
    <t>67</t>
  </si>
  <si>
    <t>SO02Mat30</t>
  </si>
  <si>
    <t>Dělící deska 500 x 310 x 50 mm</t>
  </si>
  <si>
    <t>1881936340</t>
  </si>
  <si>
    <t>68</t>
  </si>
  <si>
    <t>SO02Mat31</t>
  </si>
  <si>
    <t>Chránička 110/94 do výkopu</t>
  </si>
  <si>
    <t>-906435709</t>
  </si>
  <si>
    <t>69</t>
  </si>
  <si>
    <t>SO02Mat32</t>
  </si>
  <si>
    <t>Písek kopaný</t>
  </si>
  <si>
    <t>m3</t>
  </si>
  <si>
    <t>-2033295856</t>
  </si>
  <si>
    <t>70</t>
  </si>
  <si>
    <t>SO02Mat33</t>
  </si>
  <si>
    <t>Pískové lože cementová stabilizace 1:14</t>
  </si>
  <si>
    <t>2128653440</t>
  </si>
  <si>
    <t>87</t>
  </si>
  <si>
    <t>SO02Mat36</t>
  </si>
  <si>
    <t>Travní semeno</t>
  </si>
  <si>
    <t>kg</t>
  </si>
  <si>
    <t>724530203</t>
  </si>
  <si>
    <t>0022</t>
  </si>
  <si>
    <t>Materiál pro vybavení optického rozvaděče v BSP</t>
  </si>
  <si>
    <t>7</t>
  </si>
  <si>
    <t>SO02Mat7</t>
  </si>
  <si>
    <t>Optický rozvaděč Optokon 6U MFDC 2S-06-048-E2 A-LP</t>
  </si>
  <si>
    <t>336993062</t>
  </si>
  <si>
    <t>SO02Mat8</t>
  </si>
  <si>
    <t>Spojka Plasson</t>
  </si>
  <si>
    <t>60049308</t>
  </si>
  <si>
    <t>9</t>
  </si>
  <si>
    <t>SO02Mat9</t>
  </si>
  <si>
    <t>Průchodky Jackmoon 40</t>
  </si>
  <si>
    <t>-2058129317</t>
  </si>
  <si>
    <t>10</t>
  </si>
  <si>
    <t>SO02Mat10</t>
  </si>
  <si>
    <t>Ochrana svárů (2x48)</t>
  </si>
  <si>
    <t>1658452562</t>
  </si>
  <si>
    <t>11</t>
  </si>
  <si>
    <t>SO02Mat11</t>
  </si>
  <si>
    <t>CNPM-E2-06 na šroubky</t>
  </si>
  <si>
    <t>-155505585</t>
  </si>
  <si>
    <t>12</t>
  </si>
  <si>
    <t>SO02Mat12</t>
  </si>
  <si>
    <t>CNPM 00</t>
  </si>
  <si>
    <t>-1001195750</t>
  </si>
  <si>
    <t>13</t>
  </si>
  <si>
    <t>SO02Mat13</t>
  </si>
  <si>
    <t>Konektor E2000 SQS</t>
  </si>
  <si>
    <t>-1424645329</t>
  </si>
  <si>
    <t>14</t>
  </si>
  <si>
    <t>SO02Mat14</t>
  </si>
  <si>
    <t>Pigtail E2000/APC 9/125/900 G.657A – 4 m (oboustranný) typ vlákna OFS AllWawe</t>
  </si>
  <si>
    <t>451056688</t>
  </si>
  <si>
    <t>SO02Mat15</t>
  </si>
  <si>
    <t>Patchcord E2000/APC 9/125-G.657A-ODI – 3 m duplex typ vlákna OFS AllWave Flex dle normy G.657. A.</t>
  </si>
  <si>
    <t>-744340676</t>
  </si>
  <si>
    <t>16</t>
  </si>
  <si>
    <t>SO02Mat16</t>
  </si>
  <si>
    <t>Nosič konstrukčních skupin C1</t>
  </si>
  <si>
    <t>1636039217</t>
  </si>
  <si>
    <t>17</t>
  </si>
  <si>
    <t>SO02Mat17</t>
  </si>
  <si>
    <t>Rozpojovací lišta LSA profil 2/10</t>
  </si>
  <si>
    <t>bal</t>
  </si>
  <si>
    <t>-1469631458</t>
  </si>
  <si>
    <t>18</t>
  </si>
  <si>
    <t>SO02Mat18</t>
  </si>
  <si>
    <t>Zásobník bleskojistek 2/10, 8x6</t>
  </si>
  <si>
    <t>-1495683390</t>
  </si>
  <si>
    <t>19</t>
  </si>
  <si>
    <t>SO02Mat19</t>
  </si>
  <si>
    <t>Kryt zásobníku bleskojistek</t>
  </si>
  <si>
    <t>698606927</t>
  </si>
  <si>
    <t>20</t>
  </si>
  <si>
    <t>SO02Mat20</t>
  </si>
  <si>
    <t>Bleskojistka 8x6 MK 230V</t>
  </si>
  <si>
    <t>262408613</t>
  </si>
  <si>
    <t>SO02Mat21</t>
  </si>
  <si>
    <t>Zemnící sada pro 19" držák</t>
  </si>
  <si>
    <t>374187147</t>
  </si>
  <si>
    <t>22</t>
  </si>
  <si>
    <t>SO02Mat22</t>
  </si>
  <si>
    <t>Kontaktní uzemňovací spona se svorkou</t>
  </si>
  <si>
    <t>-792074920</t>
  </si>
  <si>
    <t>0023</t>
  </si>
  <si>
    <t>Materiál na stožár</t>
  </si>
  <si>
    <t>23</t>
  </si>
  <si>
    <t>SO02Mat23</t>
  </si>
  <si>
    <t>Spojka na stožár AFL LH2</t>
  </si>
  <si>
    <t>1282819376</t>
  </si>
  <si>
    <t>0024</t>
  </si>
  <si>
    <t>Materiál pro dokončovací práce</t>
  </si>
  <si>
    <t>24</t>
  </si>
  <si>
    <t>SO02Mat24</t>
  </si>
  <si>
    <t>Tmel těsnící NOVATMEL 580500 310ml</t>
  </si>
  <si>
    <t>1960359073</t>
  </si>
  <si>
    <t>25</t>
  </si>
  <si>
    <t>SO02Mat25</t>
  </si>
  <si>
    <t>Ucpávka protipožární NOBASIL</t>
  </si>
  <si>
    <t>m2</t>
  </si>
  <si>
    <t>-1885215374</t>
  </si>
  <si>
    <t>26</t>
  </si>
  <si>
    <t>SO02Mat26</t>
  </si>
  <si>
    <t>Hmota CSP pro protipožární přepážku</t>
  </si>
  <si>
    <t>-308841339</t>
  </si>
  <si>
    <t>27</t>
  </si>
  <si>
    <t>SO02Mat27</t>
  </si>
  <si>
    <t>Označovací štítky kabelu</t>
  </si>
  <si>
    <t>-1806658979</t>
  </si>
  <si>
    <t>75</t>
  </si>
  <si>
    <t>SO02Mat34</t>
  </si>
  <si>
    <t>Prořez</t>
  </si>
  <si>
    <t>sada</t>
  </si>
  <si>
    <t>-1940610417</t>
  </si>
  <si>
    <t>P</t>
  </si>
  <si>
    <t>Poznámka k položce:_x000D_
Prořez, který vzniká při zpracování materiálu v hodnotě 5 % z položek materiálu s měrnou jednotkou "m"</t>
  </si>
  <si>
    <t>76</t>
  </si>
  <si>
    <t>SO02Mat35</t>
  </si>
  <si>
    <t>Podružný materiál</t>
  </si>
  <si>
    <t>-1166754086</t>
  </si>
  <si>
    <t>Poznámka k položce:_x000D_
Podružný materiál v hodnotě 3 % z ze součtu položek materiálu</t>
  </si>
  <si>
    <t>003</t>
  </si>
  <si>
    <t>Montáže</t>
  </si>
  <si>
    <t>0031</t>
  </si>
  <si>
    <t>Montáž kabelové trasy pro optický kabel v RZ Vyškov</t>
  </si>
  <si>
    <t>31</t>
  </si>
  <si>
    <t>K</t>
  </si>
  <si>
    <t>220182036</t>
  </si>
  <si>
    <t>Zafukování optického kabelu do HDPE trubek</t>
  </si>
  <si>
    <t>CS ÚRS 2019 01</t>
  </si>
  <si>
    <t>-2110253909</t>
  </si>
  <si>
    <t>55</t>
  </si>
  <si>
    <t>220182305</t>
  </si>
  <si>
    <t>Ukončení optického kabelu v optickém rozvaděči pro 48 vláken</t>
  </si>
  <si>
    <t>kus</t>
  </si>
  <si>
    <t>954530085</t>
  </si>
  <si>
    <t>77</t>
  </si>
  <si>
    <t>220182022</t>
  </si>
  <si>
    <t>Uložení HDPE trubky pro optický kabel do výkopu bez zřízení lože a bez krytí</t>
  </si>
  <si>
    <t>1625750466</t>
  </si>
  <si>
    <t>78</t>
  </si>
  <si>
    <t>220182005</t>
  </si>
  <si>
    <t>Uložení trubky HDPE pro optický kabel do kabelového žlabu</t>
  </si>
  <si>
    <t>-52466992</t>
  </si>
  <si>
    <t>80</t>
  </si>
  <si>
    <t>121112012</t>
  </si>
  <si>
    <t>Sejmutí ornice tl vrstvy přes 150 mm ručně s odhozením do 3 m bez vodorovného přemístění</t>
  </si>
  <si>
    <t>1450873467</t>
  </si>
  <si>
    <t>61</t>
  </si>
  <si>
    <t>460070753</t>
  </si>
  <si>
    <t>Hloubení nezapažených jam pro ostatní konstrukce ručně v hornině tř 3</t>
  </si>
  <si>
    <t>520480074</t>
  </si>
  <si>
    <t>82</t>
  </si>
  <si>
    <t>151101101</t>
  </si>
  <si>
    <t>Zřízení příložného pažení a rozepření stěn rýh hl do 2 m</t>
  </si>
  <si>
    <t>1699082173</t>
  </si>
  <si>
    <t>83</t>
  </si>
  <si>
    <t>151101111</t>
  </si>
  <si>
    <t>Odstranění příložného pažení a rozepření stěn rýh hl do 2 m</t>
  </si>
  <si>
    <t>-450748036</t>
  </si>
  <si>
    <t>60</t>
  </si>
  <si>
    <t>460120013</t>
  </si>
  <si>
    <t>Zásyp jam ručně v hornině třídy 3</t>
  </si>
  <si>
    <t>270212198</t>
  </si>
  <si>
    <t>81</t>
  </si>
  <si>
    <t>181951102.1</t>
  </si>
  <si>
    <t>Zhutnění zásypu ve vrstvách po 200mm</t>
  </si>
  <si>
    <t>1662736945</t>
  </si>
  <si>
    <t>79</t>
  </si>
  <si>
    <t>181411131</t>
  </si>
  <si>
    <t>Založení parkového trávníku výsevem plochy do 1000 m2 v rovině a ve svahu do 1:5</t>
  </si>
  <si>
    <t>1183294622</t>
  </si>
  <si>
    <t>84</t>
  </si>
  <si>
    <t>225321112</t>
  </si>
  <si>
    <t>Vrty maloprofilové jádrové D do 156 mm úklon do 45° hl do 25 m hor. I a II omezený prostor</t>
  </si>
  <si>
    <t>880810061</t>
  </si>
  <si>
    <t>33</t>
  </si>
  <si>
    <t>460531111</t>
  </si>
  <si>
    <t>Osazení kabelové komory z dílu HDPE plochy do 1 m2 hl do 0,5 m pro běžné zatížení</t>
  </si>
  <si>
    <t>-1482830938</t>
  </si>
  <si>
    <t>34</t>
  </si>
  <si>
    <t>460531171</t>
  </si>
  <si>
    <t>Osazení víka z HDPE plochy do 1,0 m2 pro kabelové komory z plastů pro běžné zatížení</t>
  </si>
  <si>
    <t>309271983</t>
  </si>
  <si>
    <t>35</t>
  </si>
  <si>
    <t>210021063</t>
  </si>
  <si>
    <t>Osazení výstražné fólie z PVC</t>
  </si>
  <si>
    <t>-1872801670</t>
  </si>
  <si>
    <t>36</t>
  </si>
  <si>
    <t>741110043</t>
  </si>
  <si>
    <t>Montáž trubka plastová ohebná D přes 35 mm uložená pevně</t>
  </si>
  <si>
    <t>-321357149</t>
  </si>
  <si>
    <t>37</t>
  </si>
  <si>
    <t>741110204</t>
  </si>
  <si>
    <t>Montáž trubka pancéřová kovová tuhá bezzávitová D přes 42 mm uložená pevně</t>
  </si>
  <si>
    <t>1174417305</t>
  </si>
  <si>
    <t>65</t>
  </si>
  <si>
    <t>220182024</t>
  </si>
  <si>
    <t>Označení optického kabelu nebo spojky dvojicí magnetu</t>
  </si>
  <si>
    <t>-1778188667</t>
  </si>
  <si>
    <t>71</t>
  </si>
  <si>
    <t>316121001</t>
  </si>
  <si>
    <t>Montáž krycí nebo dělící prefabrikované desky</t>
  </si>
  <si>
    <t>-1740747473</t>
  </si>
  <si>
    <t>72</t>
  </si>
  <si>
    <t>741110053</t>
  </si>
  <si>
    <t>Montáž trubka plastová ohebná D přes 35 mm uložená volně</t>
  </si>
  <si>
    <t>-346139514</t>
  </si>
  <si>
    <t>74</t>
  </si>
  <si>
    <t>460421191</t>
  </si>
  <si>
    <t>Lože kabelů z písku nebo štěrkopísku s cementem</t>
  </si>
  <si>
    <t>-1049317421</t>
  </si>
  <si>
    <t>73</t>
  </si>
  <si>
    <t>460421161</t>
  </si>
  <si>
    <t xml:space="preserve">Lože kabelů z písku a štěrkopísku tl 20 cm </t>
  </si>
  <si>
    <t>-1262701201</t>
  </si>
  <si>
    <t>0032</t>
  </si>
  <si>
    <t>Montáž vybavení optického rozvaděče v BSP</t>
  </si>
  <si>
    <t>42</t>
  </si>
  <si>
    <t>742330025</t>
  </si>
  <si>
    <t>Montáž patch panelu IDSN, 50 portů</t>
  </si>
  <si>
    <t>700185642</t>
  </si>
  <si>
    <t>39</t>
  </si>
  <si>
    <t>220182026</t>
  </si>
  <si>
    <t>Montáž spojky bez svařování na HDPE trubce rovné nebo redukční</t>
  </si>
  <si>
    <t>-486289854</t>
  </si>
  <si>
    <t>43</t>
  </si>
  <si>
    <t>SO02R220.1</t>
  </si>
  <si>
    <t>Montáž coupling panelu MNCP</t>
  </si>
  <si>
    <t>-40845979</t>
  </si>
  <si>
    <t>44</t>
  </si>
  <si>
    <t>SO02R220.2</t>
  </si>
  <si>
    <t>Montáž konektoru E2000 SQS</t>
  </si>
  <si>
    <t>-826122506</t>
  </si>
  <si>
    <t>45</t>
  </si>
  <si>
    <t>741120401.1</t>
  </si>
  <si>
    <t>Montáž patchcordu nebo pigtailu v rozvaděči</t>
  </si>
  <si>
    <t>1089179100</t>
  </si>
  <si>
    <t>46</t>
  </si>
  <si>
    <t>741130001.1</t>
  </si>
  <si>
    <t>Ukončení patchcordu nebo pigtailu</t>
  </si>
  <si>
    <t>-770606078</t>
  </si>
  <si>
    <t>47</t>
  </si>
  <si>
    <t>SO02R220.3</t>
  </si>
  <si>
    <t>Montáž nosiče konstrukčních skupin C1</t>
  </si>
  <si>
    <t>2126025373</t>
  </si>
  <si>
    <t>48</t>
  </si>
  <si>
    <t>220110186</t>
  </si>
  <si>
    <t>Montáž svorkovnice LSA-PLUS</t>
  </si>
  <si>
    <t>-1227322259</t>
  </si>
  <si>
    <t>49</t>
  </si>
  <si>
    <t>SO02R220.4</t>
  </si>
  <si>
    <t>Montáž zásobníku bleskojistek 2/10, 8x6</t>
  </si>
  <si>
    <t>-123864066</t>
  </si>
  <si>
    <t>50</t>
  </si>
  <si>
    <t>SO02R220.5</t>
  </si>
  <si>
    <t>Montáž krytu zásobníku bleskojistek</t>
  </si>
  <si>
    <t>640235625</t>
  </si>
  <si>
    <t>51</t>
  </si>
  <si>
    <t>SO02R220.6</t>
  </si>
  <si>
    <t>Montáž bleskojistky 8x6 MK 230V</t>
  </si>
  <si>
    <t>1444595628</t>
  </si>
  <si>
    <t>52</t>
  </si>
  <si>
    <t>SO02R220.7</t>
  </si>
  <si>
    <t>Montáž uzemňovací soupravy</t>
  </si>
  <si>
    <t>-108710520</t>
  </si>
  <si>
    <t>53</t>
  </si>
  <si>
    <t>SO02R220.8</t>
  </si>
  <si>
    <t>Montáž kontaktní uzemňovací spony se svorkou</t>
  </si>
  <si>
    <t>-1862234418</t>
  </si>
  <si>
    <t>0033</t>
  </si>
  <si>
    <t>Montáž na stožár</t>
  </si>
  <si>
    <t>54</t>
  </si>
  <si>
    <t>SO02R220.9</t>
  </si>
  <si>
    <t>Montáž spojky na stožár AFL LH2</t>
  </si>
  <si>
    <t>1853272665</t>
  </si>
  <si>
    <t>0034</t>
  </si>
  <si>
    <t>Dokončovací práce</t>
  </si>
  <si>
    <t>28</t>
  </si>
  <si>
    <t>741920051</t>
  </si>
  <si>
    <t>Montáž se zhotovením přepážka z desek nebo omítek do 150 mm ve stěně</t>
  </si>
  <si>
    <t>-343794231</t>
  </si>
  <si>
    <t>29</t>
  </si>
  <si>
    <t>210950101</t>
  </si>
  <si>
    <t>Další štítek označovací na kabel</t>
  </si>
  <si>
    <t>-231544262</t>
  </si>
  <si>
    <t>005</t>
  </si>
  <si>
    <t>Revize</t>
  </si>
  <si>
    <t>56</t>
  </si>
  <si>
    <t>220182525</t>
  </si>
  <si>
    <t>Měření útlumu optického kabelu na třech vlnových délkách se 48 vlákny při montáži (po položení)</t>
  </si>
  <si>
    <t>200520682</t>
  </si>
  <si>
    <t>Poznámka k položce:_x000D_
Přímá metoda (transmisní metoda)_x000D_
Metoda OTDR (metoda zpětného rozptylu)</t>
  </si>
  <si>
    <t>57</t>
  </si>
  <si>
    <t>SO02R220.10</t>
  </si>
  <si>
    <t>Závěrečné vyhodnocení a vypracování měřícího protokolu</t>
  </si>
  <si>
    <t>-98598025</t>
  </si>
  <si>
    <t>58</t>
  </si>
  <si>
    <t>220182023</t>
  </si>
  <si>
    <t>Kontrola tlakutěsnosti HDPE trubky od 1m do 2000 m</t>
  </si>
  <si>
    <t>70967504</t>
  </si>
  <si>
    <t>007</t>
  </si>
  <si>
    <t>Pevná cena</t>
  </si>
  <si>
    <t>85</t>
  </si>
  <si>
    <t>SO02PC1</t>
  </si>
  <si>
    <t>Úpravy v SW Řídícího systému</t>
  </si>
  <si>
    <t>-652886607</t>
  </si>
  <si>
    <t>86</t>
  </si>
  <si>
    <t>SO02PC2</t>
  </si>
  <si>
    <t xml:space="preserve">Pronájem mobiního oplocení </t>
  </si>
  <si>
    <t>1022148485</t>
  </si>
  <si>
    <t>SO03 - Ukončení optické trasy v RZ Prostějov</t>
  </si>
  <si>
    <t xml:space="preserve">    0021 - Materiál pro kabelovou trasu pro optický kabel v RZ Prostějov</t>
  </si>
  <si>
    <t xml:space="preserve">    0031 - Montáž kabelové trasy pro optický kabel v RZ Prostějov</t>
  </si>
  <si>
    <t>Materiál pro kabelovou trasu pro optický kabel v RZ Prostějov</t>
  </si>
  <si>
    <t>SO03Mat1</t>
  </si>
  <si>
    <t>-1082280967</t>
  </si>
  <si>
    <t>SO03Mat2</t>
  </si>
  <si>
    <t>1288433116</t>
  </si>
  <si>
    <t>SO03Mat3</t>
  </si>
  <si>
    <t>-1650301329</t>
  </si>
  <si>
    <t>SO03Mat4</t>
  </si>
  <si>
    <t>136275723</t>
  </si>
  <si>
    <t>SO03Mat5</t>
  </si>
  <si>
    <t>-1077533255</t>
  </si>
  <si>
    <t>SO03Mat6</t>
  </si>
  <si>
    <t>783579753</t>
  </si>
  <si>
    <t>SO03Mat28</t>
  </si>
  <si>
    <t>230576836</t>
  </si>
  <si>
    <t>SO03Mat29</t>
  </si>
  <si>
    <t>-1844622257</t>
  </si>
  <si>
    <t>SO03Mat30</t>
  </si>
  <si>
    <t>-249422416</t>
  </si>
  <si>
    <t>SO03Mat31</t>
  </si>
  <si>
    <t>1884903737</t>
  </si>
  <si>
    <t>SO03Mat32</t>
  </si>
  <si>
    <t>-741888335</t>
  </si>
  <si>
    <t>SO03Mat33</t>
  </si>
  <si>
    <t>-1702707144</t>
  </si>
  <si>
    <t>SO03Mat36</t>
  </si>
  <si>
    <t>-402606420</t>
  </si>
  <si>
    <t>SO03Mat7</t>
  </si>
  <si>
    <t>300776525</t>
  </si>
  <si>
    <t>SO03Mat8</t>
  </si>
  <si>
    <t>1327316790</t>
  </si>
  <si>
    <t>SO03Mat9</t>
  </si>
  <si>
    <t>1359332392</t>
  </si>
  <si>
    <t>SO03Mat10</t>
  </si>
  <si>
    <t>-2020590586</t>
  </si>
  <si>
    <t>SO03Mat11</t>
  </si>
  <si>
    <t>1706622531</t>
  </si>
  <si>
    <t>SO03Mat12</t>
  </si>
  <si>
    <t>-519223621</t>
  </si>
  <si>
    <t>SO03Mat13</t>
  </si>
  <si>
    <t>-846609616</t>
  </si>
  <si>
    <t>SO03Mat14</t>
  </si>
  <si>
    <t>-245184897</t>
  </si>
  <si>
    <t>SO03Mat15</t>
  </si>
  <si>
    <t>915656456</t>
  </si>
  <si>
    <t>SO03Mat16</t>
  </si>
  <si>
    <t>-1342126947</t>
  </si>
  <si>
    <t>SO03Mat17</t>
  </si>
  <si>
    <t>770421358</t>
  </si>
  <si>
    <t>SO03Mat18</t>
  </si>
  <si>
    <t>338312487</t>
  </si>
  <si>
    <t>SO03Mat19</t>
  </si>
  <si>
    <t>-454045965</t>
  </si>
  <si>
    <t>SO03Mat20</t>
  </si>
  <si>
    <t>-1565919588</t>
  </si>
  <si>
    <t>SO03Mat21</t>
  </si>
  <si>
    <t>2077920265</t>
  </si>
  <si>
    <t>SO03Mat22</t>
  </si>
  <si>
    <t>-1289711418</t>
  </si>
  <si>
    <t>SO03Mat23</t>
  </si>
  <si>
    <t>-992834198</t>
  </si>
  <si>
    <t>30</t>
  </si>
  <si>
    <t>SO03Mat24</t>
  </si>
  <si>
    <t>-1797234100</t>
  </si>
  <si>
    <t>SO03Mat25</t>
  </si>
  <si>
    <t>2061382192</t>
  </si>
  <si>
    <t>32</t>
  </si>
  <si>
    <t>SO03Mat26</t>
  </si>
  <si>
    <t>1364500533</t>
  </si>
  <si>
    <t>SO03Mat27</t>
  </si>
  <si>
    <t>11897851</t>
  </si>
  <si>
    <t>SO03Mat34</t>
  </si>
  <si>
    <t>349564934</t>
  </si>
  <si>
    <t>SO03Mat35</t>
  </si>
  <si>
    <t>2134643902</t>
  </si>
  <si>
    <t>Montáž kabelové trasy pro optický kabel v RZ Prostějov</t>
  </si>
  <si>
    <t>424439134</t>
  </si>
  <si>
    <t>-2133326731</t>
  </si>
  <si>
    <t>38</t>
  </si>
  <si>
    <t>-1283008910</t>
  </si>
  <si>
    <t>1573753450</t>
  </si>
  <si>
    <t>40</t>
  </si>
  <si>
    <t>1406103032</t>
  </si>
  <si>
    <t>41</t>
  </si>
  <si>
    <t>389389566</t>
  </si>
  <si>
    <t>743432656</t>
  </si>
  <si>
    <t>-977858410</t>
  </si>
  <si>
    <t>482605515</t>
  </si>
  <si>
    <t>173284741</t>
  </si>
  <si>
    <t>-423651282</t>
  </si>
  <si>
    <t>-2016185303</t>
  </si>
  <si>
    <t>-1065524732</t>
  </si>
  <si>
    <t>680535269</t>
  </si>
  <si>
    <t>-627825618</t>
  </si>
  <si>
    <t>2097303158</t>
  </si>
  <si>
    <t>-1938094215</t>
  </si>
  <si>
    <t>1446918727</t>
  </si>
  <si>
    <t>-1844772762</t>
  </si>
  <si>
    <t>1830301363</t>
  </si>
  <si>
    <t>1017035516</t>
  </si>
  <si>
    <t>1797328396</t>
  </si>
  <si>
    <t>-431138478</t>
  </si>
  <si>
    <t>59</t>
  </si>
  <si>
    <t>2055696675</t>
  </si>
  <si>
    <t>SO03R220.1</t>
  </si>
  <si>
    <t>-1649810962</t>
  </si>
  <si>
    <t>SO03R220.2</t>
  </si>
  <si>
    <t>53497231</t>
  </si>
  <si>
    <t>62</t>
  </si>
  <si>
    <t>1065554210</t>
  </si>
  <si>
    <t>63</t>
  </si>
  <si>
    <t>628567621</t>
  </si>
  <si>
    <t>SO03R220.3</t>
  </si>
  <si>
    <t>693699930</t>
  </si>
  <si>
    <t>1011286438</t>
  </si>
  <si>
    <t>SO03R220.4</t>
  </si>
  <si>
    <t>247755853</t>
  </si>
  <si>
    <t>SO03R220.5</t>
  </si>
  <si>
    <t>1420509247</t>
  </si>
  <si>
    <t>SO03R220.6</t>
  </si>
  <si>
    <t>1795816435</t>
  </si>
  <si>
    <t>SO03R220.7</t>
  </si>
  <si>
    <t>-106155300</t>
  </si>
  <si>
    <t>SO03R220.8</t>
  </si>
  <si>
    <t>-393510389</t>
  </si>
  <si>
    <t>SO03R220.10</t>
  </si>
  <si>
    <t>Přesun SDH z rozvaděče AOV02 do rozvaděče AYY</t>
  </si>
  <si>
    <t>-274388107</t>
  </si>
  <si>
    <t>SO03R220.9</t>
  </si>
  <si>
    <t>-1659655782</t>
  </si>
  <si>
    <t>-24363609</t>
  </si>
  <si>
    <t>628582758</t>
  </si>
  <si>
    <t>872714890</t>
  </si>
  <si>
    <t>SO03R220.11</t>
  </si>
  <si>
    <t>-998512844</t>
  </si>
  <si>
    <t>1988751970</t>
  </si>
  <si>
    <t>SO03PC1</t>
  </si>
  <si>
    <t>-507600263</t>
  </si>
  <si>
    <t>SO03PC2</t>
  </si>
  <si>
    <t>-1228511103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</si>
</sst>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10"/>
      <color rgb="FF969696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ill="1" applyAlignment="1" applyProtection="1">
      <alignment horizontal="left" vertical="center"/>
      <protection locked="0"/>
    </xf>
    <xf numFmtId="49" fontId="0" fillId="3" borderId="0" xfId="0" applyNumberFormat="1" applyFill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0" fillId="0" borderId="0" xfId="0" applyNumberForma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6" fillId="5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24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0" fillId="0" borderId="10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16" fillId="5" borderId="0" xfId="0" applyFont="1" applyFill="1" applyAlignment="1">
      <alignment horizontal="left" vertical="center"/>
    </xf>
    <xf numFmtId="0" fontId="0" fillId="5" borderId="0" xfId="0" applyFill="1" applyAlignment="1" applyProtection="1">
      <alignment vertical="center"/>
      <protection locked="0"/>
    </xf>
    <xf numFmtId="0" fontId="16" fillId="5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4" fontId="6" fillId="3" borderId="0" xfId="0" applyNumberFormat="1" applyFont="1" applyFill="1" applyAlignment="1" applyProtection="1">
      <alignment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18" fillId="5" borderId="0" xfId="0" applyFont="1" applyFill="1" applyAlignment="1">
      <alignment horizontal="left" vertical="center"/>
    </xf>
    <xf numFmtId="4" fontId="18" fillId="5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 applyProtection="1">
      <alignment horizontal="center" vertical="center" wrapText="1"/>
      <protection locked="0"/>
    </xf>
    <xf numFmtId="0" fontId="16" fillId="5" borderId="18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 wrapText="1"/>
    </xf>
    <xf numFmtId="4" fontId="18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14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5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3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29" fillId="3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0" fillId="0" borderId="22" xfId="0" applyBorder="1" applyAlignment="1" applyProtection="1">
      <alignment horizontal="center" vertical="center"/>
      <protection locked="0"/>
    </xf>
    <xf numFmtId="49" fontId="0" fillId="0" borderId="22" xfId="0" applyNumberFormat="1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center" vertical="center" wrapText="1"/>
      <protection locked="0"/>
    </xf>
    <xf numFmtId="167" fontId="0" fillId="0" borderId="22" xfId="0" applyNumberFormat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ill="1" applyAlignment="1" applyProtection="1">
      <alignment horizontal="left" vertical="center"/>
      <protection locked="0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left" vertical="center"/>
    </xf>
    <xf numFmtId="0" fontId="16" fillId="5" borderId="7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right" vertical="center"/>
    </xf>
    <xf numFmtId="0" fontId="16" fillId="5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3" borderId="0" xfId="0" applyFill="1" applyAlignment="1" applyProtection="1">
      <alignment horizontal="left" vertical="center"/>
      <protection locked="0"/>
    </xf>
    <xf numFmtId="0" fontId="6" fillId="3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>
      <selection activeCell="AD49" sqref="AD49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6.9" customHeight="1">
      <c r="AR2" s="186" t="s">
        <v>5</v>
      </c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S2" s="12" t="s">
        <v>6</v>
      </c>
      <c r="BT2" s="12" t="s">
        <v>7</v>
      </c>
    </row>
    <row r="3" spans="1:74" ht="6.9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97" t="s">
        <v>14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R5" s="15"/>
      <c r="BE5" s="178" t="s">
        <v>15</v>
      </c>
      <c r="BS5" s="12" t="s">
        <v>6</v>
      </c>
    </row>
    <row r="6" spans="1:74" ht="36.9" customHeight="1">
      <c r="B6" s="15"/>
      <c r="D6" s="20" t="s">
        <v>16</v>
      </c>
      <c r="K6" s="198" t="s">
        <v>17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R6" s="15"/>
      <c r="BE6" s="179"/>
      <c r="BS6" s="12" t="s">
        <v>6</v>
      </c>
    </row>
    <row r="7" spans="1:74" ht="12" customHeight="1">
      <c r="B7" s="15"/>
      <c r="D7" s="21" t="s">
        <v>18</v>
      </c>
      <c r="K7" s="12" t="s">
        <v>1</v>
      </c>
      <c r="AK7" s="21" t="s">
        <v>19</v>
      </c>
      <c r="AN7" s="12" t="s">
        <v>1</v>
      </c>
      <c r="AR7" s="15"/>
      <c r="BE7" s="179"/>
      <c r="BS7" s="12" t="s">
        <v>6</v>
      </c>
    </row>
    <row r="8" spans="1:74" ht="12" customHeight="1">
      <c r="B8" s="15"/>
      <c r="D8" s="21" t="s">
        <v>20</v>
      </c>
      <c r="K8" s="12" t="s">
        <v>21</v>
      </c>
      <c r="AK8" s="21" t="s">
        <v>22</v>
      </c>
      <c r="AN8" s="22" t="s">
        <v>23</v>
      </c>
      <c r="AR8" s="15"/>
      <c r="BE8" s="179"/>
      <c r="BS8" s="12" t="s">
        <v>6</v>
      </c>
    </row>
    <row r="9" spans="1:74" ht="14.4" customHeight="1">
      <c r="B9" s="15"/>
      <c r="AR9" s="15"/>
      <c r="BE9" s="179"/>
      <c r="BS9" s="12" t="s">
        <v>6</v>
      </c>
    </row>
    <row r="10" spans="1:74" ht="12" customHeight="1">
      <c r="B10" s="15"/>
      <c r="D10" s="21" t="s">
        <v>24</v>
      </c>
      <c r="AK10" s="21" t="s">
        <v>25</v>
      </c>
      <c r="AN10" s="12" t="s">
        <v>26</v>
      </c>
      <c r="AR10" s="15"/>
      <c r="BE10" s="179"/>
      <c r="BS10" s="12" t="s">
        <v>6</v>
      </c>
    </row>
    <row r="11" spans="1:74" ht="18.45" customHeight="1">
      <c r="B11" s="15"/>
      <c r="E11" s="12" t="s">
        <v>27</v>
      </c>
      <c r="AK11" s="21" t="s">
        <v>28</v>
      </c>
      <c r="AN11" s="12" t="s">
        <v>29</v>
      </c>
      <c r="AR11" s="15"/>
      <c r="BE11" s="179"/>
      <c r="BS11" s="12" t="s">
        <v>6</v>
      </c>
    </row>
    <row r="12" spans="1:74" ht="6.9" customHeight="1">
      <c r="B12" s="15"/>
      <c r="AR12" s="15"/>
      <c r="BE12" s="179"/>
      <c r="BS12" s="12" t="s">
        <v>6</v>
      </c>
    </row>
    <row r="13" spans="1:74" ht="12" customHeight="1">
      <c r="B13" s="15"/>
      <c r="D13" s="21" t="s">
        <v>30</v>
      </c>
      <c r="AK13" s="21" t="s">
        <v>25</v>
      </c>
      <c r="AN13" s="23" t="s">
        <v>31</v>
      </c>
      <c r="AR13" s="15"/>
      <c r="BE13" s="179"/>
      <c r="BS13" s="12" t="s">
        <v>6</v>
      </c>
    </row>
    <row r="14" spans="1:74" ht="10.199999999999999">
      <c r="B14" s="15"/>
      <c r="E14" s="199" t="s">
        <v>31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1" t="s">
        <v>28</v>
      </c>
      <c r="AN14" s="23" t="s">
        <v>31</v>
      </c>
      <c r="AR14" s="15"/>
      <c r="BE14" s="179"/>
      <c r="BS14" s="12" t="s">
        <v>6</v>
      </c>
    </row>
    <row r="15" spans="1:74" ht="6.9" customHeight="1">
      <c r="B15" s="15"/>
      <c r="AR15" s="15"/>
      <c r="BE15" s="179"/>
      <c r="BS15" s="12" t="s">
        <v>3</v>
      </c>
    </row>
    <row r="16" spans="1:74" ht="12" customHeight="1">
      <c r="B16" s="15"/>
      <c r="D16" s="21" t="s">
        <v>32</v>
      </c>
      <c r="AK16" s="21" t="s">
        <v>25</v>
      </c>
      <c r="AN16" s="12" t="s">
        <v>33</v>
      </c>
      <c r="AR16" s="15"/>
      <c r="BE16" s="179"/>
      <c r="BS16" s="12" t="s">
        <v>3</v>
      </c>
    </row>
    <row r="17" spans="2:71" ht="18.45" customHeight="1">
      <c r="B17" s="15"/>
      <c r="E17" s="12" t="s">
        <v>34</v>
      </c>
      <c r="AK17" s="21" t="s">
        <v>28</v>
      </c>
      <c r="AN17" s="12" t="s">
        <v>35</v>
      </c>
      <c r="AR17" s="15"/>
      <c r="BE17" s="179"/>
      <c r="BS17" s="12" t="s">
        <v>36</v>
      </c>
    </row>
    <row r="18" spans="2:71" ht="6.9" customHeight="1">
      <c r="B18" s="15"/>
      <c r="AR18" s="15"/>
      <c r="BE18" s="179"/>
      <c r="BS18" s="12" t="s">
        <v>6</v>
      </c>
    </row>
    <row r="19" spans="2:71" ht="12" customHeight="1">
      <c r="B19" s="15"/>
      <c r="D19" s="21" t="s">
        <v>37</v>
      </c>
      <c r="AK19" s="21" t="s">
        <v>25</v>
      </c>
      <c r="AN19" s="12" t="s">
        <v>33</v>
      </c>
      <c r="AR19" s="15"/>
      <c r="BE19" s="179"/>
      <c r="BS19" s="12" t="s">
        <v>6</v>
      </c>
    </row>
    <row r="20" spans="2:71" ht="18.45" customHeight="1">
      <c r="B20" s="15"/>
      <c r="E20" s="12" t="s">
        <v>34</v>
      </c>
      <c r="AK20" s="21" t="s">
        <v>28</v>
      </c>
      <c r="AN20" s="12" t="s">
        <v>35</v>
      </c>
      <c r="AR20" s="15"/>
      <c r="BE20" s="179"/>
      <c r="BS20" s="12" t="s">
        <v>36</v>
      </c>
    </row>
    <row r="21" spans="2:71" ht="6.9" customHeight="1">
      <c r="B21" s="15"/>
      <c r="AR21" s="15"/>
      <c r="BE21" s="179"/>
    </row>
    <row r="22" spans="2:71" ht="12" customHeight="1">
      <c r="B22" s="15"/>
      <c r="D22" s="21" t="s">
        <v>38</v>
      </c>
      <c r="AR22" s="15"/>
      <c r="BE22" s="179"/>
    </row>
    <row r="23" spans="2:71" ht="16.5" customHeight="1">
      <c r="B23" s="15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15"/>
      <c r="BE23" s="179"/>
    </row>
    <row r="24" spans="2:71" ht="6.9" customHeight="1">
      <c r="B24" s="15"/>
      <c r="AR24" s="15"/>
      <c r="BE24" s="179"/>
    </row>
    <row r="25" spans="2:71" ht="6.9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179"/>
    </row>
    <row r="26" spans="2:71" s="1" customFormat="1" ht="25.95" customHeight="1">
      <c r="B26" s="26"/>
      <c r="D26" s="27" t="s">
        <v>39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80">
        <f>ROUND(AG54,2)</f>
        <v>0</v>
      </c>
      <c r="AL26" s="181"/>
      <c r="AM26" s="181"/>
      <c r="AN26" s="181"/>
      <c r="AO26" s="181"/>
      <c r="AR26" s="26"/>
      <c r="BE26" s="179"/>
    </row>
    <row r="27" spans="2:71" s="1" customFormat="1" ht="6.9" customHeight="1">
      <c r="B27" s="26"/>
      <c r="AR27" s="26"/>
      <c r="BE27" s="179"/>
    </row>
    <row r="28" spans="2:71" s="1" customFormat="1" ht="10.199999999999999">
      <c r="B28" s="26"/>
      <c r="L28" s="202" t="s">
        <v>40</v>
      </c>
      <c r="M28" s="202"/>
      <c r="N28" s="202"/>
      <c r="O28" s="202"/>
      <c r="P28" s="202"/>
      <c r="W28" s="202" t="s">
        <v>41</v>
      </c>
      <c r="X28" s="202"/>
      <c r="Y28" s="202"/>
      <c r="Z28" s="202"/>
      <c r="AA28" s="202"/>
      <c r="AB28" s="202"/>
      <c r="AC28" s="202"/>
      <c r="AD28" s="202"/>
      <c r="AE28" s="202"/>
      <c r="AK28" s="202" t="s">
        <v>42</v>
      </c>
      <c r="AL28" s="202"/>
      <c r="AM28" s="202"/>
      <c r="AN28" s="202"/>
      <c r="AO28" s="202"/>
      <c r="AR28" s="26"/>
      <c r="BE28" s="179"/>
    </row>
    <row r="29" spans="2:71" s="2" customFormat="1" ht="14.4" customHeight="1">
      <c r="B29" s="30"/>
      <c r="D29" s="21" t="s">
        <v>43</v>
      </c>
      <c r="F29" s="21" t="s">
        <v>44</v>
      </c>
      <c r="L29" s="203">
        <v>0.21</v>
      </c>
      <c r="M29" s="177"/>
      <c r="N29" s="177"/>
      <c r="O29" s="177"/>
      <c r="P29" s="177"/>
      <c r="W29" s="176">
        <f>ROUND(AZ54, 2)</f>
        <v>0</v>
      </c>
      <c r="X29" s="177"/>
      <c r="Y29" s="177"/>
      <c r="Z29" s="177"/>
      <c r="AA29" s="177"/>
      <c r="AB29" s="177"/>
      <c r="AC29" s="177"/>
      <c r="AD29" s="177"/>
      <c r="AE29" s="177"/>
      <c r="AK29" s="176">
        <f>ROUND(AV54, 2)</f>
        <v>0</v>
      </c>
      <c r="AL29" s="177"/>
      <c r="AM29" s="177"/>
      <c r="AN29" s="177"/>
      <c r="AO29" s="177"/>
      <c r="AR29" s="30"/>
      <c r="BE29" s="179"/>
    </row>
    <row r="30" spans="2:71" s="2" customFormat="1" ht="14.4" customHeight="1">
      <c r="B30" s="30"/>
      <c r="F30" s="21" t="s">
        <v>45</v>
      </c>
      <c r="L30" s="203">
        <v>0.15</v>
      </c>
      <c r="M30" s="177"/>
      <c r="N30" s="177"/>
      <c r="O30" s="177"/>
      <c r="P30" s="177"/>
      <c r="W30" s="176">
        <f>ROUND(BA54, 2)</f>
        <v>0</v>
      </c>
      <c r="X30" s="177"/>
      <c r="Y30" s="177"/>
      <c r="Z30" s="177"/>
      <c r="AA30" s="177"/>
      <c r="AB30" s="177"/>
      <c r="AC30" s="177"/>
      <c r="AD30" s="177"/>
      <c r="AE30" s="177"/>
      <c r="AK30" s="176">
        <f>ROUND(AW54, 2)</f>
        <v>0</v>
      </c>
      <c r="AL30" s="177"/>
      <c r="AM30" s="177"/>
      <c r="AN30" s="177"/>
      <c r="AO30" s="177"/>
      <c r="AR30" s="30"/>
      <c r="BE30" s="179"/>
    </row>
    <row r="31" spans="2:71" s="2" customFormat="1" ht="14.4" hidden="1" customHeight="1">
      <c r="B31" s="30"/>
      <c r="F31" s="21" t="s">
        <v>46</v>
      </c>
      <c r="L31" s="203">
        <v>0.21</v>
      </c>
      <c r="M31" s="177"/>
      <c r="N31" s="177"/>
      <c r="O31" s="177"/>
      <c r="P31" s="177"/>
      <c r="W31" s="176">
        <f>ROUND(BB54,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0"/>
      <c r="BE31" s="179"/>
    </row>
    <row r="32" spans="2:71" s="2" customFormat="1" ht="14.4" hidden="1" customHeight="1">
      <c r="B32" s="30"/>
      <c r="F32" s="21" t="s">
        <v>47</v>
      </c>
      <c r="L32" s="203">
        <v>0.15</v>
      </c>
      <c r="M32" s="177"/>
      <c r="N32" s="177"/>
      <c r="O32" s="177"/>
      <c r="P32" s="177"/>
      <c r="W32" s="176">
        <f>ROUND(BC54,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0"/>
      <c r="BE32" s="179"/>
    </row>
    <row r="33" spans="2:57" s="2" customFormat="1" ht="14.4" hidden="1" customHeight="1">
      <c r="B33" s="30"/>
      <c r="F33" s="21" t="s">
        <v>48</v>
      </c>
      <c r="L33" s="203">
        <v>0</v>
      </c>
      <c r="M33" s="177"/>
      <c r="N33" s="177"/>
      <c r="O33" s="177"/>
      <c r="P33" s="177"/>
      <c r="W33" s="176">
        <f>ROUND(BD54, 2)</f>
        <v>0</v>
      </c>
      <c r="X33" s="177"/>
      <c r="Y33" s="177"/>
      <c r="Z33" s="177"/>
      <c r="AA33" s="177"/>
      <c r="AB33" s="177"/>
      <c r="AC33" s="177"/>
      <c r="AD33" s="177"/>
      <c r="AE33" s="177"/>
      <c r="AK33" s="176">
        <v>0</v>
      </c>
      <c r="AL33" s="177"/>
      <c r="AM33" s="177"/>
      <c r="AN33" s="177"/>
      <c r="AO33" s="177"/>
      <c r="AR33" s="30"/>
      <c r="BE33" s="179"/>
    </row>
    <row r="34" spans="2:57" s="1" customFormat="1" ht="6.9" customHeight="1">
      <c r="B34" s="26"/>
      <c r="AR34" s="26"/>
      <c r="BE34" s="179"/>
    </row>
    <row r="35" spans="2:57" s="1" customFormat="1" ht="25.95" customHeight="1">
      <c r="B35" s="26"/>
      <c r="C35" s="31"/>
      <c r="D35" s="32" t="s">
        <v>49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50</v>
      </c>
      <c r="U35" s="33"/>
      <c r="V35" s="33"/>
      <c r="W35" s="33"/>
      <c r="X35" s="182" t="s">
        <v>51</v>
      </c>
      <c r="Y35" s="183"/>
      <c r="Z35" s="183"/>
      <c r="AA35" s="183"/>
      <c r="AB35" s="183"/>
      <c r="AC35" s="33"/>
      <c r="AD35" s="33"/>
      <c r="AE35" s="33"/>
      <c r="AF35" s="33"/>
      <c r="AG35" s="33"/>
      <c r="AH35" s="33"/>
      <c r="AI35" s="33"/>
      <c r="AJ35" s="33"/>
      <c r="AK35" s="184">
        <f>SUM(AK26:AK33)</f>
        <v>0</v>
      </c>
      <c r="AL35" s="183"/>
      <c r="AM35" s="183"/>
      <c r="AN35" s="183"/>
      <c r="AO35" s="185"/>
      <c r="AP35" s="31"/>
      <c r="AQ35" s="31"/>
      <c r="AR35" s="26"/>
    </row>
    <row r="36" spans="2:57" s="1" customFormat="1" ht="6.9" customHeight="1">
      <c r="B36" s="26"/>
      <c r="AR36" s="26"/>
    </row>
    <row r="37" spans="2:57" s="1" customFormat="1" ht="6.9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57" s="1" customFormat="1" ht="6.9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57" s="1" customFormat="1" ht="24.9" customHeight="1">
      <c r="B42" s="26"/>
      <c r="C42" s="16" t="s">
        <v>52</v>
      </c>
      <c r="AR42" s="26"/>
    </row>
    <row r="43" spans="2:57" s="1" customFormat="1" ht="6.9" customHeight="1">
      <c r="B43" s="26"/>
      <c r="AR43" s="26"/>
    </row>
    <row r="44" spans="2:57" s="1" customFormat="1" ht="12" customHeight="1">
      <c r="B44" s="26"/>
      <c r="C44" s="21" t="s">
        <v>13</v>
      </c>
      <c r="L44" s="1" t="str">
        <f>K5</f>
        <v>23115013</v>
      </c>
      <c r="AR44" s="26"/>
    </row>
    <row r="45" spans="2:57" s="3" customFormat="1" ht="36.9" customHeight="1">
      <c r="B45" s="39"/>
      <c r="C45" s="40" t="s">
        <v>16</v>
      </c>
      <c r="L45" s="194" t="str">
        <f>K6</f>
        <v>V556 – Výměna vedení, Vyškov Prostějov</v>
      </c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R45" s="39"/>
    </row>
    <row r="46" spans="2:57" s="1" customFormat="1" ht="6.9" customHeight="1">
      <c r="B46" s="26"/>
      <c r="AR46" s="26"/>
    </row>
    <row r="47" spans="2:57" s="1" customFormat="1" ht="12" customHeight="1">
      <c r="B47" s="26"/>
      <c r="C47" s="21" t="s">
        <v>20</v>
      </c>
      <c r="L47" s="41" t="str">
        <f>IF(K8="","",K8)</f>
        <v>RZ Vyškov, RZ Prostějov</v>
      </c>
      <c r="AI47" s="21" t="s">
        <v>22</v>
      </c>
      <c r="AM47" s="196" t="str">
        <f>IF(AN8= "","",AN8)</f>
        <v>25. 2. 2019</v>
      </c>
      <c r="AN47" s="196"/>
      <c r="AR47" s="26"/>
    </row>
    <row r="48" spans="2:57" s="1" customFormat="1" ht="6.9" customHeight="1">
      <c r="B48" s="26"/>
      <c r="AR48" s="26"/>
    </row>
    <row r="49" spans="1:91" s="1" customFormat="1" ht="13.65" customHeight="1">
      <c r="B49" s="26"/>
      <c r="C49" s="21" t="s">
        <v>24</v>
      </c>
      <c r="L49" s="1" t="str">
        <f>IF(E11= "","",E11)</f>
        <v>E.ON Česká republika, s.r.o.</v>
      </c>
      <c r="AI49" s="21" t="s">
        <v>32</v>
      </c>
      <c r="AM49" s="192" t="str">
        <f>IF(E17="","",E17)</f>
        <v>SPIE Elektrovod, a.s.</v>
      </c>
      <c r="AN49" s="193"/>
      <c r="AO49" s="193"/>
      <c r="AP49" s="193"/>
      <c r="AR49" s="26"/>
      <c r="AS49" s="188" t="s">
        <v>53</v>
      </c>
      <c r="AT49" s="189"/>
      <c r="AU49" s="43"/>
      <c r="AV49" s="43"/>
      <c r="AW49" s="43"/>
      <c r="AX49" s="43"/>
      <c r="AY49" s="43"/>
      <c r="AZ49" s="43"/>
      <c r="BA49" s="43"/>
      <c r="BB49" s="43"/>
      <c r="BC49" s="43"/>
      <c r="BD49" s="44"/>
    </row>
    <row r="50" spans="1:91" s="1" customFormat="1" ht="13.65" customHeight="1">
      <c r="B50" s="26"/>
      <c r="C50" s="21" t="s">
        <v>30</v>
      </c>
      <c r="L50" s="1" t="str">
        <f>IF(E14= "Vyplň údaj","",E14)</f>
        <v/>
      </c>
      <c r="AI50" s="21" t="s">
        <v>37</v>
      </c>
      <c r="AM50" s="192" t="str">
        <f>IF(E20="","",E20)</f>
        <v>SPIE Elektrovod, a.s.</v>
      </c>
      <c r="AN50" s="193"/>
      <c r="AO50" s="193"/>
      <c r="AP50" s="193"/>
      <c r="AR50" s="26"/>
      <c r="AS50" s="190"/>
      <c r="AT50" s="191"/>
      <c r="BD50" s="45"/>
    </row>
    <row r="51" spans="1:91" s="1" customFormat="1" ht="10.8" customHeight="1">
      <c r="B51" s="26"/>
      <c r="AR51" s="26"/>
      <c r="AS51" s="190"/>
      <c r="AT51" s="191"/>
      <c r="BD51" s="45"/>
    </row>
    <row r="52" spans="1:91" s="1" customFormat="1" ht="29.25" customHeight="1">
      <c r="B52" s="26"/>
      <c r="C52" s="204" t="s">
        <v>54</v>
      </c>
      <c r="D52" s="205"/>
      <c r="E52" s="205"/>
      <c r="F52" s="205"/>
      <c r="G52" s="205"/>
      <c r="H52" s="46"/>
      <c r="I52" s="206" t="s">
        <v>55</v>
      </c>
      <c r="J52" s="205"/>
      <c r="K52" s="205"/>
      <c r="L52" s="205"/>
      <c r="M52" s="205"/>
      <c r="N52" s="205"/>
      <c r="O52" s="205"/>
      <c r="P52" s="205"/>
      <c r="Q52" s="205"/>
      <c r="R52" s="205"/>
      <c r="S52" s="205"/>
      <c r="T52" s="205"/>
      <c r="U52" s="205"/>
      <c r="V52" s="205"/>
      <c r="W52" s="205"/>
      <c r="X52" s="205"/>
      <c r="Y52" s="205"/>
      <c r="Z52" s="205"/>
      <c r="AA52" s="205"/>
      <c r="AB52" s="205"/>
      <c r="AC52" s="205"/>
      <c r="AD52" s="205"/>
      <c r="AE52" s="205"/>
      <c r="AF52" s="205"/>
      <c r="AG52" s="207" t="s">
        <v>56</v>
      </c>
      <c r="AH52" s="205"/>
      <c r="AI52" s="205"/>
      <c r="AJ52" s="205"/>
      <c r="AK52" s="205"/>
      <c r="AL52" s="205"/>
      <c r="AM52" s="205"/>
      <c r="AN52" s="206" t="s">
        <v>57</v>
      </c>
      <c r="AO52" s="205"/>
      <c r="AP52" s="208"/>
      <c r="AQ52" s="47" t="s">
        <v>58</v>
      </c>
      <c r="AR52" s="26"/>
      <c r="AS52" s="48" t="s">
        <v>59</v>
      </c>
      <c r="AT52" s="49" t="s">
        <v>60</v>
      </c>
      <c r="AU52" s="49" t="s">
        <v>61</v>
      </c>
      <c r="AV52" s="49" t="s">
        <v>62</v>
      </c>
      <c r="AW52" s="49" t="s">
        <v>63</v>
      </c>
      <c r="AX52" s="49" t="s">
        <v>64</v>
      </c>
      <c r="AY52" s="49" t="s">
        <v>65</v>
      </c>
      <c r="AZ52" s="49" t="s">
        <v>66</v>
      </c>
      <c r="BA52" s="49" t="s">
        <v>67</v>
      </c>
      <c r="BB52" s="49" t="s">
        <v>68</v>
      </c>
      <c r="BC52" s="49" t="s">
        <v>69</v>
      </c>
      <c r="BD52" s="50" t="s">
        <v>70</v>
      </c>
    </row>
    <row r="53" spans="1:91" s="1" customFormat="1" ht="10.8" customHeight="1">
      <c r="B53" s="26"/>
      <c r="AR53" s="26"/>
      <c r="AS53" s="51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4"/>
    </row>
    <row r="54" spans="1:91" s="4" customFormat="1" ht="32.4" customHeight="1">
      <c r="B54" s="52"/>
      <c r="C54" s="53" t="s">
        <v>71</v>
      </c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212">
        <f>ROUND(SUM(AG55:AG56),2)</f>
        <v>0</v>
      </c>
      <c r="AH54" s="212"/>
      <c r="AI54" s="212"/>
      <c r="AJ54" s="212"/>
      <c r="AK54" s="212"/>
      <c r="AL54" s="212"/>
      <c r="AM54" s="212"/>
      <c r="AN54" s="213">
        <f>SUM(AG54,AT54)</f>
        <v>0</v>
      </c>
      <c r="AO54" s="213"/>
      <c r="AP54" s="213"/>
      <c r="AQ54" s="56" t="s">
        <v>1</v>
      </c>
      <c r="AR54" s="52"/>
      <c r="AS54" s="57">
        <f>ROUND(SUM(AS55:AS56),2)</f>
        <v>0</v>
      </c>
      <c r="AT54" s="58">
        <f>ROUND(SUM(AV54:AW54),2)</f>
        <v>0</v>
      </c>
      <c r="AU54" s="59">
        <f>ROUND(SUM(AU55:AU56),5)</f>
        <v>0</v>
      </c>
      <c r="AV54" s="58">
        <f>ROUND(AZ54*L29,2)</f>
        <v>0</v>
      </c>
      <c r="AW54" s="58">
        <f>ROUND(BA54*L30,2)</f>
        <v>0</v>
      </c>
      <c r="AX54" s="58">
        <f>ROUND(BB54*L29,2)</f>
        <v>0</v>
      </c>
      <c r="AY54" s="58">
        <f>ROUND(BC54*L30,2)</f>
        <v>0</v>
      </c>
      <c r="AZ54" s="58">
        <f>ROUND(SUM(AZ55:AZ56),2)</f>
        <v>0</v>
      </c>
      <c r="BA54" s="58">
        <f>ROUND(SUM(BA55:BA56),2)</f>
        <v>0</v>
      </c>
      <c r="BB54" s="58">
        <f>ROUND(SUM(BB55:BB56),2)</f>
        <v>0</v>
      </c>
      <c r="BC54" s="58">
        <f>ROUND(SUM(BC55:BC56),2)</f>
        <v>0</v>
      </c>
      <c r="BD54" s="60">
        <f>ROUND(SUM(BD55:BD56),2)</f>
        <v>0</v>
      </c>
      <c r="BS54" s="61" t="s">
        <v>72</v>
      </c>
      <c r="BT54" s="61" t="s">
        <v>73</v>
      </c>
      <c r="BU54" s="62" t="s">
        <v>74</v>
      </c>
      <c r="BV54" s="61" t="s">
        <v>75</v>
      </c>
      <c r="BW54" s="61" t="s">
        <v>4</v>
      </c>
      <c r="BX54" s="61" t="s">
        <v>76</v>
      </c>
      <c r="CL54" s="61" t="s">
        <v>1</v>
      </c>
    </row>
    <row r="55" spans="1:91" s="5" customFormat="1" ht="16.5" customHeight="1">
      <c r="A55" s="63" t="s">
        <v>77</v>
      </c>
      <c r="B55" s="64"/>
      <c r="C55" s="65"/>
      <c r="D55" s="211" t="s">
        <v>78</v>
      </c>
      <c r="E55" s="211"/>
      <c r="F55" s="211"/>
      <c r="G55" s="211"/>
      <c r="H55" s="211"/>
      <c r="I55" s="66"/>
      <c r="J55" s="211" t="s">
        <v>79</v>
      </c>
      <c r="K55" s="211"/>
      <c r="L55" s="211"/>
      <c r="M55" s="211"/>
      <c r="N55" s="211"/>
      <c r="O55" s="211"/>
      <c r="P55" s="211"/>
      <c r="Q55" s="211"/>
      <c r="R55" s="211"/>
      <c r="S55" s="211"/>
      <c r="T55" s="211"/>
      <c r="U55" s="211"/>
      <c r="V55" s="211"/>
      <c r="W55" s="211"/>
      <c r="X55" s="211"/>
      <c r="Y55" s="211"/>
      <c r="Z55" s="211"/>
      <c r="AA55" s="211"/>
      <c r="AB55" s="211"/>
      <c r="AC55" s="211"/>
      <c r="AD55" s="211"/>
      <c r="AE55" s="211"/>
      <c r="AF55" s="211"/>
      <c r="AG55" s="209">
        <f>'SO02 - Ukončení optické t...'!J32</f>
        <v>0</v>
      </c>
      <c r="AH55" s="210"/>
      <c r="AI55" s="210"/>
      <c r="AJ55" s="210"/>
      <c r="AK55" s="210"/>
      <c r="AL55" s="210"/>
      <c r="AM55" s="210"/>
      <c r="AN55" s="209">
        <f>SUM(AG55,AT55)</f>
        <v>0</v>
      </c>
      <c r="AO55" s="210"/>
      <c r="AP55" s="210"/>
      <c r="AQ55" s="67" t="s">
        <v>80</v>
      </c>
      <c r="AR55" s="64"/>
      <c r="AS55" s="68">
        <v>0</v>
      </c>
      <c r="AT55" s="69">
        <f>ROUND(SUM(AV55:AW55),2)</f>
        <v>0</v>
      </c>
      <c r="AU55" s="70">
        <f>'SO02 - Ukončení optické t...'!P103</f>
        <v>0</v>
      </c>
      <c r="AV55" s="69">
        <f>'SO02 - Ukončení optické t...'!J35</f>
        <v>0</v>
      </c>
      <c r="AW55" s="69">
        <f>'SO02 - Ukončení optické t...'!J36</f>
        <v>0</v>
      </c>
      <c r="AX55" s="69">
        <f>'SO02 - Ukončení optické t...'!J37</f>
        <v>0</v>
      </c>
      <c r="AY55" s="69">
        <f>'SO02 - Ukončení optické t...'!J38</f>
        <v>0</v>
      </c>
      <c r="AZ55" s="69">
        <f>'SO02 - Ukončení optické t...'!F35</f>
        <v>0</v>
      </c>
      <c r="BA55" s="69">
        <f>'SO02 - Ukončení optické t...'!F36</f>
        <v>0</v>
      </c>
      <c r="BB55" s="69">
        <f>'SO02 - Ukončení optické t...'!F37</f>
        <v>0</v>
      </c>
      <c r="BC55" s="69">
        <f>'SO02 - Ukončení optické t...'!F38</f>
        <v>0</v>
      </c>
      <c r="BD55" s="71">
        <f>'SO02 - Ukončení optické t...'!F39</f>
        <v>0</v>
      </c>
      <c r="BT55" s="72" t="s">
        <v>81</v>
      </c>
      <c r="BV55" s="72" t="s">
        <v>75</v>
      </c>
      <c r="BW55" s="72" t="s">
        <v>82</v>
      </c>
      <c r="BX55" s="72" t="s">
        <v>4</v>
      </c>
      <c r="CL55" s="72" t="s">
        <v>1</v>
      </c>
      <c r="CM55" s="72" t="s">
        <v>83</v>
      </c>
    </row>
    <row r="56" spans="1:91" s="5" customFormat="1" ht="16.5" customHeight="1">
      <c r="A56" s="63" t="s">
        <v>77</v>
      </c>
      <c r="B56" s="64"/>
      <c r="C56" s="65"/>
      <c r="D56" s="211" t="s">
        <v>84</v>
      </c>
      <c r="E56" s="211"/>
      <c r="F56" s="211"/>
      <c r="G56" s="211"/>
      <c r="H56" s="211"/>
      <c r="I56" s="66"/>
      <c r="J56" s="211" t="s">
        <v>85</v>
      </c>
      <c r="K56" s="211"/>
      <c r="L56" s="211"/>
      <c r="M56" s="211"/>
      <c r="N56" s="211"/>
      <c r="O56" s="211"/>
      <c r="P56" s="211"/>
      <c r="Q56" s="211"/>
      <c r="R56" s="211"/>
      <c r="S56" s="211"/>
      <c r="T56" s="211"/>
      <c r="U56" s="211"/>
      <c r="V56" s="211"/>
      <c r="W56" s="211"/>
      <c r="X56" s="211"/>
      <c r="Y56" s="211"/>
      <c r="Z56" s="211"/>
      <c r="AA56" s="211"/>
      <c r="AB56" s="211"/>
      <c r="AC56" s="211"/>
      <c r="AD56" s="211"/>
      <c r="AE56" s="211"/>
      <c r="AF56" s="211"/>
      <c r="AG56" s="209">
        <f>'SO03 - Ukončení optické t...'!J32</f>
        <v>0</v>
      </c>
      <c r="AH56" s="210"/>
      <c r="AI56" s="210"/>
      <c r="AJ56" s="210"/>
      <c r="AK56" s="210"/>
      <c r="AL56" s="210"/>
      <c r="AM56" s="210"/>
      <c r="AN56" s="209">
        <f>SUM(AG56,AT56)</f>
        <v>0</v>
      </c>
      <c r="AO56" s="210"/>
      <c r="AP56" s="210"/>
      <c r="AQ56" s="67" t="s">
        <v>80</v>
      </c>
      <c r="AR56" s="64"/>
      <c r="AS56" s="73">
        <v>0</v>
      </c>
      <c r="AT56" s="74">
        <f>ROUND(SUM(AV56:AW56),2)</f>
        <v>0</v>
      </c>
      <c r="AU56" s="75">
        <f>'SO03 - Ukončení optické t...'!P103</f>
        <v>0</v>
      </c>
      <c r="AV56" s="74">
        <f>'SO03 - Ukončení optické t...'!J35</f>
        <v>0</v>
      </c>
      <c r="AW56" s="74">
        <f>'SO03 - Ukončení optické t...'!J36</f>
        <v>0</v>
      </c>
      <c r="AX56" s="74">
        <f>'SO03 - Ukončení optické t...'!J37</f>
        <v>0</v>
      </c>
      <c r="AY56" s="74">
        <f>'SO03 - Ukončení optické t...'!J38</f>
        <v>0</v>
      </c>
      <c r="AZ56" s="74">
        <f>'SO03 - Ukončení optické t...'!F35</f>
        <v>0</v>
      </c>
      <c r="BA56" s="74">
        <f>'SO03 - Ukončení optické t...'!F36</f>
        <v>0</v>
      </c>
      <c r="BB56" s="74">
        <f>'SO03 - Ukončení optické t...'!F37</f>
        <v>0</v>
      </c>
      <c r="BC56" s="74">
        <f>'SO03 - Ukončení optické t...'!F38</f>
        <v>0</v>
      </c>
      <c r="BD56" s="76">
        <f>'SO03 - Ukončení optické t...'!F39</f>
        <v>0</v>
      </c>
      <c r="BT56" s="72" t="s">
        <v>81</v>
      </c>
      <c r="BV56" s="72" t="s">
        <v>75</v>
      </c>
      <c r="BW56" s="72" t="s">
        <v>86</v>
      </c>
      <c r="BX56" s="72" t="s">
        <v>4</v>
      </c>
      <c r="CL56" s="72" t="s">
        <v>1</v>
      </c>
      <c r="CM56" s="72" t="s">
        <v>83</v>
      </c>
    </row>
    <row r="57" spans="1:91" s="1" customFormat="1" ht="30" customHeight="1">
      <c r="B57" s="26"/>
      <c r="AR57" s="26"/>
    </row>
    <row r="58" spans="1:91" s="1" customFormat="1" ht="6.9" customHeight="1"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26"/>
    </row>
  </sheetData>
  <mergeCells count="46">
    <mergeCell ref="AN56:AP56"/>
    <mergeCell ref="AG56:AM56"/>
    <mergeCell ref="D56:H56"/>
    <mergeCell ref="J56:AF56"/>
    <mergeCell ref="AG54:AM54"/>
    <mergeCell ref="AN54:AP54"/>
    <mergeCell ref="AG52:AM52"/>
    <mergeCell ref="AN52:AP52"/>
    <mergeCell ref="AN55:AP55"/>
    <mergeCell ref="AG55:AM55"/>
    <mergeCell ref="D55:H55"/>
    <mergeCell ref="J55:AF55"/>
    <mergeCell ref="L30:P30"/>
    <mergeCell ref="L31:P31"/>
    <mergeCell ref="L32:P32"/>
    <mergeCell ref="L33:P33"/>
    <mergeCell ref="C52:G52"/>
    <mergeCell ref="I52:AF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SO02 - Ukončení optické t...'!C2" display="/" xr:uid="{00000000-0004-0000-0000-000000000000}"/>
    <hyperlink ref="A56" location="'SO03 - Ukončení optické t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8"/>
  <sheetViews>
    <sheetView showGridLines="0" workbookViewId="0">
      <selection activeCell="D80" sqref="D80:F80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77" customWidth="1"/>
    <col min="10" max="10" width="23.42578125" customWidth="1"/>
    <col min="11" max="11" width="15.425781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2" t="s">
        <v>82</v>
      </c>
    </row>
    <row r="3" spans="2:46" ht="6.9" customHeight="1">
      <c r="B3" s="13"/>
      <c r="C3" s="14"/>
      <c r="D3" s="14"/>
      <c r="E3" s="14"/>
      <c r="F3" s="14"/>
      <c r="G3" s="14"/>
      <c r="H3" s="14"/>
      <c r="I3" s="78"/>
      <c r="J3" s="14"/>
      <c r="K3" s="14"/>
      <c r="L3" s="15"/>
      <c r="AT3" s="12" t="s">
        <v>83</v>
      </c>
    </row>
    <row r="4" spans="2:46" ht="24.9" customHeight="1">
      <c r="B4" s="15"/>
      <c r="D4" s="16" t="s">
        <v>87</v>
      </c>
      <c r="L4" s="15"/>
      <c r="M4" s="17" t="s">
        <v>10</v>
      </c>
      <c r="AT4" s="12" t="s">
        <v>3</v>
      </c>
    </row>
    <row r="5" spans="2:46" ht="6.9" customHeight="1">
      <c r="B5" s="15"/>
      <c r="L5" s="15"/>
    </row>
    <row r="6" spans="2:46" ht="12" customHeight="1">
      <c r="B6" s="15"/>
      <c r="D6" s="21" t="s">
        <v>16</v>
      </c>
      <c r="L6" s="15"/>
    </row>
    <row r="7" spans="2:46" ht="16.5" customHeight="1">
      <c r="B7" s="15"/>
      <c r="E7" s="214" t="str">
        <f>'Rekapitulace stavby'!K6</f>
        <v>V556 – Výměna vedení, Vyškov Prostějov</v>
      </c>
      <c r="F7" s="191"/>
      <c r="G7" s="191"/>
      <c r="H7" s="191"/>
      <c r="L7" s="15"/>
    </row>
    <row r="8" spans="2:46" s="1" customFormat="1" ht="12" customHeight="1">
      <c r="B8" s="26"/>
      <c r="D8" s="21" t="s">
        <v>88</v>
      </c>
      <c r="I8" s="79"/>
      <c r="L8" s="26"/>
    </row>
    <row r="9" spans="2:46" s="1" customFormat="1" ht="36.9" customHeight="1">
      <c r="B9" s="26"/>
      <c r="E9" s="194" t="s">
        <v>89</v>
      </c>
      <c r="F9" s="193"/>
      <c r="G9" s="193"/>
      <c r="H9" s="193"/>
      <c r="I9" s="79"/>
      <c r="L9" s="26"/>
    </row>
    <row r="10" spans="2:46" s="1" customFormat="1" ht="10.199999999999999">
      <c r="B10" s="26"/>
      <c r="I10" s="79"/>
      <c r="L10" s="26"/>
    </row>
    <row r="11" spans="2:46" s="1" customFormat="1" ht="12" customHeight="1">
      <c r="B11" s="26"/>
      <c r="D11" s="21" t="s">
        <v>18</v>
      </c>
      <c r="F11" s="12" t="s">
        <v>1</v>
      </c>
      <c r="I11" s="80" t="s">
        <v>19</v>
      </c>
      <c r="J11" s="12" t="s">
        <v>1</v>
      </c>
      <c r="L11" s="26"/>
    </row>
    <row r="12" spans="2:46" s="1" customFormat="1" ht="12" customHeight="1">
      <c r="B12" s="26"/>
      <c r="D12" s="21" t="s">
        <v>20</v>
      </c>
      <c r="F12" s="12" t="s">
        <v>21</v>
      </c>
      <c r="I12" s="80" t="s">
        <v>22</v>
      </c>
      <c r="J12" s="42" t="str">
        <f>'Rekapitulace stavby'!AN8</f>
        <v>25. 2. 2019</v>
      </c>
      <c r="L12" s="26"/>
    </row>
    <row r="13" spans="2:46" s="1" customFormat="1" ht="10.8" customHeight="1">
      <c r="B13" s="26"/>
      <c r="I13" s="79"/>
      <c r="L13" s="26"/>
    </row>
    <row r="14" spans="2:46" s="1" customFormat="1" ht="12" customHeight="1">
      <c r="B14" s="26"/>
      <c r="D14" s="21" t="s">
        <v>24</v>
      </c>
      <c r="I14" s="80" t="s">
        <v>25</v>
      </c>
      <c r="J14" s="12" t="s">
        <v>26</v>
      </c>
      <c r="L14" s="26"/>
    </row>
    <row r="15" spans="2:46" s="1" customFormat="1" ht="18" customHeight="1">
      <c r="B15" s="26"/>
      <c r="E15" s="12" t="s">
        <v>27</v>
      </c>
      <c r="I15" s="80" t="s">
        <v>28</v>
      </c>
      <c r="J15" s="12" t="s">
        <v>29</v>
      </c>
      <c r="L15" s="26"/>
    </row>
    <row r="16" spans="2:46" s="1" customFormat="1" ht="6.9" customHeight="1">
      <c r="B16" s="26"/>
      <c r="I16" s="79"/>
      <c r="L16" s="26"/>
    </row>
    <row r="17" spans="2:12" s="1" customFormat="1" ht="12" customHeight="1">
      <c r="B17" s="26"/>
      <c r="D17" s="21" t="s">
        <v>30</v>
      </c>
      <c r="I17" s="80" t="s">
        <v>25</v>
      </c>
      <c r="J17" s="22" t="str">
        <f>'Rekapitulace stavby'!AN13</f>
        <v>Vyplň údaj</v>
      </c>
      <c r="L17" s="26"/>
    </row>
    <row r="18" spans="2:12" s="1" customFormat="1" ht="18" customHeight="1">
      <c r="B18" s="26"/>
      <c r="E18" s="215" t="str">
        <f>'Rekapitulace stavby'!E14</f>
        <v>Vyplň údaj</v>
      </c>
      <c r="F18" s="197"/>
      <c r="G18" s="197"/>
      <c r="H18" s="197"/>
      <c r="I18" s="80" t="s">
        <v>28</v>
      </c>
      <c r="J18" s="22" t="str">
        <f>'Rekapitulace stavby'!AN14</f>
        <v>Vyplň údaj</v>
      </c>
      <c r="L18" s="26"/>
    </row>
    <row r="19" spans="2:12" s="1" customFormat="1" ht="6.9" customHeight="1">
      <c r="B19" s="26"/>
      <c r="I19" s="79"/>
      <c r="L19" s="26"/>
    </row>
    <row r="20" spans="2:12" s="1" customFormat="1" ht="12" customHeight="1">
      <c r="B20" s="26"/>
      <c r="D20" s="21" t="s">
        <v>32</v>
      </c>
      <c r="I20" s="80" t="s">
        <v>25</v>
      </c>
      <c r="J20" s="12" t="s">
        <v>33</v>
      </c>
      <c r="L20" s="26"/>
    </row>
    <row r="21" spans="2:12" s="1" customFormat="1" ht="18" customHeight="1">
      <c r="B21" s="26"/>
      <c r="E21" s="12" t="s">
        <v>34</v>
      </c>
      <c r="I21" s="80" t="s">
        <v>28</v>
      </c>
      <c r="J21" s="12" t="s">
        <v>35</v>
      </c>
      <c r="L21" s="26"/>
    </row>
    <row r="22" spans="2:12" s="1" customFormat="1" ht="6.9" customHeight="1">
      <c r="B22" s="26"/>
      <c r="I22" s="79"/>
      <c r="L22" s="26"/>
    </row>
    <row r="23" spans="2:12" s="1" customFormat="1" ht="12" customHeight="1">
      <c r="B23" s="26"/>
      <c r="D23" s="21" t="s">
        <v>37</v>
      </c>
      <c r="I23" s="80" t="s">
        <v>25</v>
      </c>
      <c r="J23" s="12" t="s">
        <v>33</v>
      </c>
      <c r="L23" s="26"/>
    </row>
    <row r="24" spans="2:12" s="1" customFormat="1" ht="18" customHeight="1">
      <c r="B24" s="26"/>
      <c r="E24" s="12" t="s">
        <v>34</v>
      </c>
      <c r="I24" s="80" t="s">
        <v>28</v>
      </c>
      <c r="J24" s="12" t="s">
        <v>35</v>
      </c>
      <c r="L24" s="26"/>
    </row>
    <row r="25" spans="2:12" s="1" customFormat="1" ht="6.9" customHeight="1">
      <c r="B25" s="26"/>
      <c r="I25" s="79"/>
      <c r="L25" s="26"/>
    </row>
    <row r="26" spans="2:12" s="1" customFormat="1" ht="12" customHeight="1">
      <c r="B26" s="26"/>
      <c r="D26" s="21" t="s">
        <v>38</v>
      </c>
      <c r="I26" s="79"/>
      <c r="L26" s="26"/>
    </row>
    <row r="27" spans="2:12" s="6" customFormat="1" ht="16.5" customHeight="1">
      <c r="B27" s="81"/>
      <c r="E27" s="201" t="s">
        <v>1</v>
      </c>
      <c r="F27" s="201"/>
      <c r="G27" s="201"/>
      <c r="H27" s="201"/>
      <c r="I27" s="82"/>
      <c r="L27" s="81"/>
    </row>
    <row r="28" spans="2:12" s="1" customFormat="1" ht="6.9" customHeight="1">
      <c r="B28" s="26"/>
      <c r="I28" s="79"/>
      <c r="L28" s="26"/>
    </row>
    <row r="29" spans="2:12" s="1" customFormat="1" ht="6.9" customHeight="1">
      <c r="B29" s="26"/>
      <c r="D29" s="43"/>
      <c r="E29" s="43"/>
      <c r="F29" s="43"/>
      <c r="G29" s="43"/>
      <c r="H29" s="43"/>
      <c r="I29" s="83"/>
      <c r="J29" s="43"/>
      <c r="K29" s="43"/>
      <c r="L29" s="26"/>
    </row>
    <row r="30" spans="2:12" s="1" customFormat="1" ht="14.4" customHeight="1">
      <c r="B30" s="26"/>
      <c r="D30" s="84" t="s">
        <v>90</v>
      </c>
      <c r="I30" s="79"/>
      <c r="J30" s="85">
        <f>J61</f>
        <v>0</v>
      </c>
      <c r="L30" s="26"/>
    </row>
    <row r="31" spans="2:12" s="1" customFormat="1" ht="14.4" customHeight="1">
      <c r="B31" s="26"/>
      <c r="D31" s="86" t="s">
        <v>91</v>
      </c>
      <c r="I31" s="79"/>
      <c r="J31" s="85">
        <f>J76</f>
        <v>0</v>
      </c>
      <c r="L31" s="26"/>
    </row>
    <row r="32" spans="2:12" s="1" customFormat="1" ht="25.35" customHeight="1">
      <c r="B32" s="26"/>
      <c r="D32" s="87" t="s">
        <v>39</v>
      </c>
      <c r="I32" s="79"/>
      <c r="J32" s="55">
        <f>ROUND(J30 + J31, 2)</f>
        <v>0</v>
      </c>
      <c r="L32" s="26"/>
    </row>
    <row r="33" spans="2:12" s="1" customFormat="1" ht="6.9" customHeight="1">
      <c r="B33" s="26"/>
      <c r="D33" s="43"/>
      <c r="E33" s="43"/>
      <c r="F33" s="43"/>
      <c r="G33" s="43"/>
      <c r="H33" s="43"/>
      <c r="I33" s="83"/>
      <c r="J33" s="43"/>
      <c r="K33" s="43"/>
      <c r="L33" s="26"/>
    </row>
    <row r="34" spans="2:12" s="1" customFormat="1" ht="14.4" customHeight="1">
      <c r="B34" s="26"/>
      <c r="F34" s="29" t="s">
        <v>41</v>
      </c>
      <c r="I34" s="88" t="s">
        <v>40</v>
      </c>
      <c r="J34" s="29" t="s">
        <v>42</v>
      </c>
      <c r="L34" s="26"/>
    </row>
    <row r="35" spans="2:12" s="1" customFormat="1" ht="14.4" customHeight="1">
      <c r="B35" s="26"/>
      <c r="D35" s="21" t="s">
        <v>43</v>
      </c>
      <c r="E35" s="21" t="s">
        <v>44</v>
      </c>
      <c r="F35" s="89">
        <f>ROUND((SUM(BE76:BE83) + SUM(BE103:BE197)),  2)</f>
        <v>0</v>
      </c>
      <c r="I35" s="90">
        <v>0.21</v>
      </c>
      <c r="J35" s="89">
        <f>ROUND(((SUM(BE76:BE83) + SUM(BE103:BE197))*I35),  2)</f>
        <v>0</v>
      </c>
      <c r="L35" s="26"/>
    </row>
    <row r="36" spans="2:12" s="1" customFormat="1" ht="14.4" customHeight="1">
      <c r="B36" s="26"/>
      <c r="E36" s="21" t="s">
        <v>45</v>
      </c>
      <c r="F36" s="89">
        <f>ROUND((SUM(BF76:BF83) + SUM(BF103:BF197)),  2)</f>
        <v>0</v>
      </c>
      <c r="I36" s="90">
        <v>0.15</v>
      </c>
      <c r="J36" s="89">
        <f>ROUND(((SUM(BF76:BF83) + SUM(BF103:BF197))*I36),  2)</f>
        <v>0</v>
      </c>
      <c r="L36" s="26"/>
    </row>
    <row r="37" spans="2:12" s="1" customFormat="1" ht="14.4" hidden="1" customHeight="1">
      <c r="B37" s="26"/>
      <c r="E37" s="21" t="s">
        <v>46</v>
      </c>
      <c r="F37" s="89">
        <f>ROUND((SUM(BG76:BG83) + SUM(BG103:BG197)),  2)</f>
        <v>0</v>
      </c>
      <c r="I37" s="90">
        <v>0.21</v>
      </c>
      <c r="J37" s="89">
        <f>0</f>
        <v>0</v>
      </c>
      <c r="L37" s="26"/>
    </row>
    <row r="38" spans="2:12" s="1" customFormat="1" ht="14.4" hidden="1" customHeight="1">
      <c r="B38" s="26"/>
      <c r="E38" s="21" t="s">
        <v>47</v>
      </c>
      <c r="F38" s="89">
        <f>ROUND((SUM(BH76:BH83) + SUM(BH103:BH197)),  2)</f>
        <v>0</v>
      </c>
      <c r="I38" s="90">
        <v>0.15</v>
      </c>
      <c r="J38" s="89">
        <f>0</f>
        <v>0</v>
      </c>
      <c r="L38" s="26"/>
    </row>
    <row r="39" spans="2:12" s="1" customFormat="1" ht="14.4" hidden="1" customHeight="1">
      <c r="B39" s="26"/>
      <c r="E39" s="21" t="s">
        <v>48</v>
      </c>
      <c r="F39" s="89">
        <f>ROUND((SUM(BI76:BI83) + SUM(BI103:BI197)),  2)</f>
        <v>0</v>
      </c>
      <c r="I39" s="90">
        <v>0</v>
      </c>
      <c r="J39" s="89">
        <f>0</f>
        <v>0</v>
      </c>
      <c r="L39" s="26"/>
    </row>
    <row r="40" spans="2:12" s="1" customFormat="1" ht="6.9" customHeight="1">
      <c r="B40" s="26"/>
      <c r="I40" s="79"/>
      <c r="L40" s="26"/>
    </row>
    <row r="41" spans="2:12" s="1" customFormat="1" ht="25.35" customHeight="1">
      <c r="B41" s="26"/>
      <c r="C41" s="91"/>
      <c r="D41" s="92" t="s">
        <v>49</v>
      </c>
      <c r="E41" s="46"/>
      <c r="F41" s="46"/>
      <c r="G41" s="93" t="s">
        <v>50</v>
      </c>
      <c r="H41" s="94" t="s">
        <v>51</v>
      </c>
      <c r="I41" s="95"/>
      <c r="J41" s="96">
        <f>SUM(J32:J39)</f>
        <v>0</v>
      </c>
      <c r="K41" s="97"/>
      <c r="L41" s="26"/>
    </row>
    <row r="42" spans="2:12" s="1" customFormat="1" ht="14.4" customHeight="1">
      <c r="B42" s="35"/>
      <c r="C42" s="36"/>
      <c r="D42" s="36"/>
      <c r="E42" s="36"/>
      <c r="F42" s="36"/>
      <c r="G42" s="36"/>
      <c r="H42" s="36"/>
      <c r="I42" s="98"/>
      <c r="J42" s="36"/>
      <c r="K42" s="36"/>
      <c r="L42" s="26"/>
    </row>
    <row r="46" spans="2:12" s="1" customFormat="1" ht="6.9" customHeight="1">
      <c r="B46" s="37"/>
      <c r="C46" s="38"/>
      <c r="D46" s="38"/>
      <c r="E46" s="38"/>
      <c r="F46" s="38"/>
      <c r="G46" s="38"/>
      <c r="H46" s="38"/>
      <c r="I46" s="99"/>
      <c r="J46" s="38"/>
      <c r="K46" s="38"/>
      <c r="L46" s="26"/>
    </row>
    <row r="47" spans="2:12" s="1" customFormat="1" ht="24.9" customHeight="1">
      <c r="B47" s="26"/>
      <c r="C47" s="16" t="s">
        <v>92</v>
      </c>
      <c r="I47" s="79"/>
      <c r="L47" s="26"/>
    </row>
    <row r="48" spans="2:12" s="1" customFormat="1" ht="6.9" customHeight="1">
      <c r="B48" s="26"/>
      <c r="I48" s="79"/>
      <c r="L48" s="26"/>
    </row>
    <row r="49" spans="2:47" s="1" customFormat="1" ht="12" customHeight="1">
      <c r="B49" s="26"/>
      <c r="C49" s="21" t="s">
        <v>16</v>
      </c>
      <c r="I49" s="79"/>
      <c r="L49" s="26"/>
    </row>
    <row r="50" spans="2:47" s="1" customFormat="1" ht="16.5" customHeight="1">
      <c r="B50" s="26"/>
      <c r="E50" s="214" t="str">
        <f>E7</f>
        <v>V556 – Výměna vedení, Vyškov Prostějov</v>
      </c>
      <c r="F50" s="191"/>
      <c r="G50" s="191"/>
      <c r="H50" s="191"/>
      <c r="I50" s="79"/>
      <c r="L50" s="26"/>
    </row>
    <row r="51" spans="2:47" s="1" customFormat="1" ht="12" customHeight="1">
      <c r="B51" s="26"/>
      <c r="C51" s="21" t="s">
        <v>88</v>
      </c>
      <c r="I51" s="79"/>
      <c r="L51" s="26"/>
    </row>
    <row r="52" spans="2:47" s="1" customFormat="1" ht="16.5" customHeight="1">
      <c r="B52" s="26"/>
      <c r="E52" s="194" t="str">
        <f>E9</f>
        <v>SO02 - Ukončení optické trasy v RZ Vyškov</v>
      </c>
      <c r="F52" s="193"/>
      <c r="G52" s="193"/>
      <c r="H52" s="193"/>
      <c r="I52" s="79"/>
      <c r="L52" s="26"/>
    </row>
    <row r="53" spans="2:47" s="1" customFormat="1" ht="6.9" customHeight="1">
      <c r="B53" s="26"/>
      <c r="I53" s="79"/>
      <c r="L53" s="26"/>
    </row>
    <row r="54" spans="2:47" s="1" customFormat="1" ht="12" customHeight="1">
      <c r="B54" s="26"/>
      <c r="C54" s="21" t="s">
        <v>20</v>
      </c>
      <c r="F54" s="12" t="str">
        <f>F12</f>
        <v>RZ Vyškov, RZ Prostějov</v>
      </c>
      <c r="I54" s="80" t="s">
        <v>22</v>
      </c>
      <c r="J54" s="42" t="str">
        <f>IF(J12="","",J12)</f>
        <v>25. 2. 2019</v>
      </c>
      <c r="L54" s="26"/>
    </row>
    <row r="55" spans="2:47" s="1" customFormat="1" ht="6.9" customHeight="1">
      <c r="B55" s="26"/>
      <c r="I55" s="79"/>
      <c r="L55" s="26"/>
    </row>
    <row r="56" spans="2:47" s="1" customFormat="1" ht="13.65" customHeight="1">
      <c r="B56" s="26"/>
      <c r="C56" s="21" t="s">
        <v>24</v>
      </c>
      <c r="F56" s="12" t="str">
        <f>E15</f>
        <v>E.ON Česká republika, s.r.o.</v>
      </c>
      <c r="I56" s="80" t="s">
        <v>32</v>
      </c>
      <c r="J56" s="24" t="str">
        <f>E21</f>
        <v>SPIE Elektrovod, a.s.</v>
      </c>
      <c r="L56" s="26"/>
    </row>
    <row r="57" spans="2:47" s="1" customFormat="1" ht="13.65" customHeight="1">
      <c r="B57" s="26"/>
      <c r="C57" s="21" t="s">
        <v>30</v>
      </c>
      <c r="F57" s="12" t="str">
        <f>IF(E18="","",E18)</f>
        <v>Vyplň údaj</v>
      </c>
      <c r="I57" s="80" t="s">
        <v>37</v>
      </c>
      <c r="J57" s="24" t="str">
        <f>E24</f>
        <v>SPIE Elektrovod, a.s.</v>
      </c>
      <c r="L57" s="26"/>
    </row>
    <row r="58" spans="2:47" s="1" customFormat="1" ht="10.35" customHeight="1">
      <c r="B58" s="26"/>
      <c r="I58" s="79"/>
      <c r="L58" s="26"/>
    </row>
    <row r="59" spans="2:47" s="1" customFormat="1" ht="29.25" customHeight="1">
      <c r="B59" s="26"/>
      <c r="C59" s="100" t="s">
        <v>93</v>
      </c>
      <c r="D59" s="91"/>
      <c r="E59" s="91"/>
      <c r="F59" s="91"/>
      <c r="G59" s="91"/>
      <c r="H59" s="91"/>
      <c r="I59" s="101"/>
      <c r="J59" s="102" t="s">
        <v>94</v>
      </c>
      <c r="K59" s="91"/>
      <c r="L59" s="26"/>
    </row>
    <row r="60" spans="2:47" s="1" customFormat="1" ht="10.35" customHeight="1">
      <c r="B60" s="26"/>
      <c r="I60" s="79"/>
      <c r="L60" s="26"/>
    </row>
    <row r="61" spans="2:47" s="1" customFormat="1" ht="22.8" customHeight="1">
      <c r="B61" s="26"/>
      <c r="C61" s="103" t="s">
        <v>95</v>
      </c>
      <c r="I61" s="79"/>
      <c r="J61" s="55">
        <f>J103</f>
        <v>0</v>
      </c>
      <c r="L61" s="26"/>
      <c r="AU61" s="12" t="s">
        <v>96</v>
      </c>
    </row>
    <row r="62" spans="2:47" s="7" customFormat="1" ht="24.9" customHeight="1">
      <c r="B62" s="104"/>
      <c r="D62" s="105" t="s">
        <v>97</v>
      </c>
      <c r="E62" s="106"/>
      <c r="F62" s="106"/>
      <c r="G62" s="106"/>
      <c r="H62" s="106"/>
      <c r="I62" s="107"/>
      <c r="J62" s="108">
        <f>J104</f>
        <v>0</v>
      </c>
      <c r="L62" s="104"/>
    </row>
    <row r="63" spans="2:47" s="8" customFormat="1" ht="19.95" customHeight="1">
      <c r="B63" s="109"/>
      <c r="D63" s="110" t="s">
        <v>98</v>
      </c>
      <c r="E63" s="111"/>
      <c r="F63" s="111"/>
      <c r="G63" s="111"/>
      <c r="H63" s="111"/>
      <c r="I63" s="112"/>
      <c r="J63" s="113">
        <f>J105</f>
        <v>0</v>
      </c>
      <c r="L63" s="109"/>
    </row>
    <row r="64" spans="2:47" s="8" customFormat="1" ht="19.95" customHeight="1">
      <c r="B64" s="109"/>
      <c r="D64" s="110" t="s">
        <v>99</v>
      </c>
      <c r="E64" s="111"/>
      <c r="F64" s="111"/>
      <c r="G64" s="111"/>
      <c r="H64" s="111"/>
      <c r="I64" s="112"/>
      <c r="J64" s="113">
        <f>J119</f>
        <v>0</v>
      </c>
      <c r="L64" s="109"/>
    </row>
    <row r="65" spans="2:65" s="8" customFormat="1" ht="19.95" customHeight="1">
      <c r="B65" s="109"/>
      <c r="D65" s="110" t="s">
        <v>100</v>
      </c>
      <c r="E65" s="111"/>
      <c r="F65" s="111"/>
      <c r="G65" s="111"/>
      <c r="H65" s="111"/>
      <c r="I65" s="112"/>
      <c r="J65" s="113">
        <f>J136</f>
        <v>0</v>
      </c>
      <c r="L65" s="109"/>
    </row>
    <row r="66" spans="2:65" s="8" customFormat="1" ht="19.95" customHeight="1">
      <c r="B66" s="109"/>
      <c r="D66" s="110" t="s">
        <v>101</v>
      </c>
      <c r="E66" s="111"/>
      <c r="F66" s="111"/>
      <c r="G66" s="111"/>
      <c r="H66" s="111"/>
      <c r="I66" s="112"/>
      <c r="J66" s="113">
        <f>J138</f>
        <v>0</v>
      </c>
      <c r="L66" s="109"/>
    </row>
    <row r="67" spans="2:65" s="7" customFormat="1" ht="24.9" customHeight="1">
      <c r="B67" s="104"/>
      <c r="D67" s="105" t="s">
        <v>102</v>
      </c>
      <c r="E67" s="106"/>
      <c r="F67" s="106"/>
      <c r="G67" s="106"/>
      <c r="H67" s="106"/>
      <c r="I67" s="107"/>
      <c r="J67" s="108">
        <f>J147</f>
        <v>0</v>
      </c>
      <c r="L67" s="104"/>
    </row>
    <row r="68" spans="2:65" s="8" customFormat="1" ht="19.95" customHeight="1">
      <c r="B68" s="109"/>
      <c r="D68" s="110" t="s">
        <v>103</v>
      </c>
      <c r="E68" s="111"/>
      <c r="F68" s="111"/>
      <c r="G68" s="111"/>
      <c r="H68" s="111"/>
      <c r="I68" s="112"/>
      <c r="J68" s="113">
        <f>J148</f>
        <v>0</v>
      </c>
      <c r="L68" s="109"/>
    </row>
    <row r="69" spans="2:65" s="8" customFormat="1" ht="19.95" customHeight="1">
      <c r="B69" s="109"/>
      <c r="D69" s="110" t="s">
        <v>104</v>
      </c>
      <c r="E69" s="111"/>
      <c r="F69" s="111"/>
      <c r="G69" s="111"/>
      <c r="H69" s="111"/>
      <c r="I69" s="112"/>
      <c r="J69" s="113">
        <f>J171</f>
        <v>0</v>
      </c>
      <c r="L69" s="109"/>
    </row>
    <row r="70" spans="2:65" s="8" customFormat="1" ht="19.95" customHeight="1">
      <c r="B70" s="109"/>
      <c r="D70" s="110" t="s">
        <v>105</v>
      </c>
      <c r="E70" s="111"/>
      <c r="F70" s="111"/>
      <c r="G70" s="111"/>
      <c r="H70" s="111"/>
      <c r="I70" s="112"/>
      <c r="J70" s="113">
        <f>J185</f>
        <v>0</v>
      </c>
      <c r="L70" s="109"/>
    </row>
    <row r="71" spans="2:65" s="8" customFormat="1" ht="19.95" customHeight="1">
      <c r="B71" s="109"/>
      <c r="D71" s="110" t="s">
        <v>106</v>
      </c>
      <c r="E71" s="111"/>
      <c r="F71" s="111"/>
      <c r="G71" s="111"/>
      <c r="H71" s="111"/>
      <c r="I71" s="112"/>
      <c r="J71" s="113">
        <f>J187</f>
        <v>0</v>
      </c>
      <c r="L71" s="109"/>
    </row>
    <row r="72" spans="2:65" s="7" customFormat="1" ht="24.9" customHeight="1">
      <c r="B72" s="104"/>
      <c r="D72" s="105" t="s">
        <v>107</v>
      </c>
      <c r="E72" s="106"/>
      <c r="F72" s="106"/>
      <c r="G72" s="106"/>
      <c r="H72" s="106"/>
      <c r="I72" s="107"/>
      <c r="J72" s="108">
        <f>J190</f>
        <v>0</v>
      </c>
      <c r="L72" s="104"/>
    </row>
    <row r="73" spans="2:65" s="7" customFormat="1" ht="24.9" customHeight="1">
      <c r="B73" s="104"/>
      <c r="D73" s="105" t="s">
        <v>108</v>
      </c>
      <c r="E73" s="106"/>
      <c r="F73" s="106"/>
      <c r="G73" s="106"/>
      <c r="H73" s="106"/>
      <c r="I73" s="107"/>
      <c r="J73" s="108">
        <f>J195</f>
        <v>0</v>
      </c>
      <c r="L73" s="104"/>
    </row>
    <row r="74" spans="2:65" s="1" customFormat="1" ht="21.75" customHeight="1">
      <c r="B74" s="26"/>
      <c r="I74" s="79"/>
      <c r="L74" s="26"/>
    </row>
    <row r="75" spans="2:65" s="1" customFormat="1" ht="6.9" customHeight="1">
      <c r="B75" s="26"/>
      <c r="I75" s="79"/>
      <c r="L75" s="26"/>
    </row>
    <row r="76" spans="2:65" s="1" customFormat="1" ht="29.25" customHeight="1">
      <c r="B76" s="26"/>
      <c r="C76" s="103" t="s">
        <v>109</v>
      </c>
      <c r="I76" s="79"/>
      <c r="J76" s="114">
        <f>ROUND(J77 + J78 + J79 + J80 + J81 + J82,2)</f>
        <v>0</v>
      </c>
      <c r="L76" s="26"/>
      <c r="N76" s="115" t="s">
        <v>43</v>
      </c>
    </row>
    <row r="77" spans="2:65" s="1" customFormat="1" ht="18" customHeight="1">
      <c r="B77" s="116"/>
      <c r="C77" s="79"/>
      <c r="D77" s="216" t="s">
        <v>110</v>
      </c>
      <c r="E77" s="217"/>
      <c r="F77" s="217"/>
      <c r="G77" s="79"/>
      <c r="H77" s="79"/>
      <c r="I77" s="79"/>
      <c r="J77" s="118">
        <v>0</v>
      </c>
      <c r="K77" s="79"/>
      <c r="L77" s="116"/>
      <c r="M77" s="79"/>
      <c r="N77" s="119" t="s">
        <v>44</v>
      </c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  <c r="AS77" s="79"/>
      <c r="AT77" s="79"/>
      <c r="AU77" s="79"/>
      <c r="AV77" s="79"/>
      <c r="AW77" s="79"/>
      <c r="AX77" s="79"/>
      <c r="AY77" s="120" t="s">
        <v>111</v>
      </c>
      <c r="AZ77" s="79"/>
      <c r="BA77" s="79"/>
      <c r="BB77" s="79"/>
      <c r="BC77" s="79"/>
      <c r="BD77" s="79"/>
      <c r="BE77" s="121">
        <f t="shared" ref="BE77:BE82" si="0">IF(N77="základní",J77,0)</f>
        <v>0</v>
      </c>
      <c r="BF77" s="121">
        <f t="shared" ref="BF77:BF82" si="1">IF(N77="snížená",J77,0)</f>
        <v>0</v>
      </c>
      <c r="BG77" s="121">
        <f t="shared" ref="BG77:BG82" si="2">IF(N77="zákl. přenesená",J77,0)</f>
        <v>0</v>
      </c>
      <c r="BH77" s="121">
        <f t="shared" ref="BH77:BH82" si="3">IF(N77="sníž. přenesená",J77,0)</f>
        <v>0</v>
      </c>
      <c r="BI77" s="121">
        <f t="shared" ref="BI77:BI82" si="4">IF(N77="nulová",J77,0)</f>
        <v>0</v>
      </c>
      <c r="BJ77" s="120" t="s">
        <v>81</v>
      </c>
      <c r="BK77" s="79"/>
      <c r="BL77" s="79"/>
      <c r="BM77" s="79"/>
    </row>
    <row r="78" spans="2:65" s="1" customFormat="1" ht="18" customHeight="1">
      <c r="B78" s="116"/>
      <c r="C78" s="79"/>
      <c r="D78" s="216" t="s">
        <v>112</v>
      </c>
      <c r="E78" s="217"/>
      <c r="F78" s="217"/>
      <c r="G78" s="79"/>
      <c r="H78" s="79"/>
      <c r="I78" s="79"/>
      <c r="J78" s="118">
        <v>0</v>
      </c>
      <c r="K78" s="79"/>
      <c r="L78" s="116"/>
      <c r="M78" s="79"/>
      <c r="N78" s="119" t="s">
        <v>44</v>
      </c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79"/>
      <c r="AO78" s="79"/>
      <c r="AP78" s="79"/>
      <c r="AQ78" s="79"/>
      <c r="AR78" s="79"/>
      <c r="AS78" s="79"/>
      <c r="AT78" s="79"/>
      <c r="AU78" s="79"/>
      <c r="AV78" s="79"/>
      <c r="AW78" s="79"/>
      <c r="AX78" s="79"/>
      <c r="AY78" s="120" t="s">
        <v>111</v>
      </c>
      <c r="AZ78" s="79"/>
      <c r="BA78" s="79"/>
      <c r="BB78" s="79"/>
      <c r="BC78" s="79"/>
      <c r="BD78" s="79"/>
      <c r="BE78" s="121">
        <f t="shared" si="0"/>
        <v>0</v>
      </c>
      <c r="BF78" s="121">
        <f t="shared" si="1"/>
        <v>0</v>
      </c>
      <c r="BG78" s="121">
        <f t="shared" si="2"/>
        <v>0</v>
      </c>
      <c r="BH78" s="121">
        <f t="shared" si="3"/>
        <v>0</v>
      </c>
      <c r="BI78" s="121">
        <f t="shared" si="4"/>
        <v>0</v>
      </c>
      <c r="BJ78" s="120" t="s">
        <v>81</v>
      </c>
      <c r="BK78" s="79"/>
      <c r="BL78" s="79"/>
      <c r="BM78" s="79"/>
    </row>
    <row r="79" spans="2:65" s="1" customFormat="1" ht="18" customHeight="1">
      <c r="B79" s="116"/>
      <c r="C79" s="79"/>
      <c r="D79" s="216" t="s">
        <v>113</v>
      </c>
      <c r="E79" s="217"/>
      <c r="F79" s="217"/>
      <c r="G79" s="79"/>
      <c r="H79" s="79"/>
      <c r="I79" s="79"/>
      <c r="J79" s="118">
        <v>0</v>
      </c>
      <c r="K79" s="79"/>
      <c r="L79" s="116"/>
      <c r="M79" s="79"/>
      <c r="N79" s="119" t="s">
        <v>44</v>
      </c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79"/>
      <c r="AO79" s="79"/>
      <c r="AP79" s="79"/>
      <c r="AQ79" s="79"/>
      <c r="AR79" s="79"/>
      <c r="AS79" s="79"/>
      <c r="AT79" s="79"/>
      <c r="AU79" s="79"/>
      <c r="AV79" s="79"/>
      <c r="AW79" s="79"/>
      <c r="AX79" s="79"/>
      <c r="AY79" s="120" t="s">
        <v>111</v>
      </c>
      <c r="AZ79" s="79"/>
      <c r="BA79" s="79"/>
      <c r="BB79" s="79"/>
      <c r="BC79" s="79"/>
      <c r="BD79" s="79"/>
      <c r="BE79" s="121">
        <f t="shared" si="0"/>
        <v>0</v>
      </c>
      <c r="BF79" s="121">
        <f t="shared" si="1"/>
        <v>0</v>
      </c>
      <c r="BG79" s="121">
        <f t="shared" si="2"/>
        <v>0</v>
      </c>
      <c r="BH79" s="121">
        <f t="shared" si="3"/>
        <v>0</v>
      </c>
      <c r="BI79" s="121">
        <f t="shared" si="4"/>
        <v>0</v>
      </c>
      <c r="BJ79" s="120" t="s">
        <v>81</v>
      </c>
      <c r="BK79" s="79"/>
      <c r="BL79" s="79"/>
      <c r="BM79" s="79"/>
    </row>
    <row r="80" spans="2:65" s="1" customFormat="1" ht="18" customHeight="1">
      <c r="B80" s="116"/>
      <c r="C80" s="79"/>
      <c r="D80" s="216" t="s">
        <v>114</v>
      </c>
      <c r="E80" s="217"/>
      <c r="F80" s="217"/>
      <c r="G80" s="79"/>
      <c r="H80" s="79"/>
      <c r="I80" s="79"/>
      <c r="J80" s="118">
        <v>0</v>
      </c>
      <c r="K80" s="79"/>
      <c r="L80" s="116"/>
      <c r="M80" s="79"/>
      <c r="N80" s="119" t="s">
        <v>44</v>
      </c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79"/>
      <c r="AO80" s="79"/>
      <c r="AP80" s="79"/>
      <c r="AQ80" s="79"/>
      <c r="AR80" s="79"/>
      <c r="AS80" s="79"/>
      <c r="AT80" s="79"/>
      <c r="AU80" s="79"/>
      <c r="AV80" s="79"/>
      <c r="AW80" s="79"/>
      <c r="AX80" s="79"/>
      <c r="AY80" s="120" t="s">
        <v>111</v>
      </c>
      <c r="AZ80" s="79"/>
      <c r="BA80" s="79"/>
      <c r="BB80" s="79"/>
      <c r="BC80" s="79"/>
      <c r="BD80" s="79"/>
      <c r="BE80" s="121">
        <f t="shared" si="0"/>
        <v>0</v>
      </c>
      <c r="BF80" s="121">
        <f t="shared" si="1"/>
        <v>0</v>
      </c>
      <c r="BG80" s="121">
        <f t="shared" si="2"/>
        <v>0</v>
      </c>
      <c r="BH80" s="121">
        <f t="shared" si="3"/>
        <v>0</v>
      </c>
      <c r="BI80" s="121">
        <f t="shared" si="4"/>
        <v>0</v>
      </c>
      <c r="BJ80" s="120" t="s">
        <v>81</v>
      </c>
      <c r="BK80" s="79"/>
      <c r="BL80" s="79"/>
      <c r="BM80" s="79"/>
    </row>
    <row r="81" spans="2:65" s="1" customFormat="1" ht="18" hidden="1" customHeight="1">
      <c r="B81" s="116"/>
      <c r="C81" s="79"/>
      <c r="D81" s="216" t="s">
        <v>115</v>
      </c>
      <c r="E81" s="217"/>
      <c r="F81" s="217"/>
      <c r="G81" s="79"/>
      <c r="H81" s="79"/>
      <c r="I81" s="79"/>
      <c r="J81" s="118">
        <v>0</v>
      </c>
      <c r="K81" s="79"/>
      <c r="L81" s="116"/>
      <c r="M81" s="79"/>
      <c r="N81" s="119" t="s">
        <v>44</v>
      </c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120" t="s">
        <v>111</v>
      </c>
      <c r="AZ81" s="79"/>
      <c r="BA81" s="79"/>
      <c r="BB81" s="79"/>
      <c r="BC81" s="79"/>
      <c r="BD81" s="79"/>
      <c r="BE81" s="121">
        <f t="shared" si="0"/>
        <v>0</v>
      </c>
      <c r="BF81" s="121">
        <f t="shared" si="1"/>
        <v>0</v>
      </c>
      <c r="BG81" s="121">
        <f t="shared" si="2"/>
        <v>0</v>
      </c>
      <c r="BH81" s="121">
        <f t="shared" si="3"/>
        <v>0</v>
      </c>
      <c r="BI81" s="121">
        <f t="shared" si="4"/>
        <v>0</v>
      </c>
      <c r="BJ81" s="120" t="s">
        <v>81</v>
      </c>
      <c r="BK81" s="79"/>
      <c r="BL81" s="79"/>
      <c r="BM81" s="79"/>
    </row>
    <row r="82" spans="2:65" s="1" customFormat="1" ht="18" hidden="1" customHeight="1">
      <c r="B82" s="116"/>
      <c r="C82" s="79"/>
      <c r="D82" s="117" t="s">
        <v>112</v>
      </c>
      <c r="E82" s="79"/>
      <c r="F82" s="79"/>
      <c r="G82" s="79"/>
      <c r="H82" s="79"/>
      <c r="I82" s="79"/>
      <c r="J82" s="118">
        <f>ROUND(J30*T82,2)</f>
        <v>0</v>
      </c>
      <c r="K82" s="79"/>
      <c r="L82" s="116"/>
      <c r="M82" s="79"/>
      <c r="N82" s="119" t="s">
        <v>44</v>
      </c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79"/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120" t="s">
        <v>116</v>
      </c>
      <c r="AZ82" s="79"/>
      <c r="BA82" s="79"/>
      <c r="BB82" s="79"/>
      <c r="BC82" s="79"/>
      <c r="BD82" s="79"/>
      <c r="BE82" s="121">
        <f t="shared" si="0"/>
        <v>0</v>
      </c>
      <c r="BF82" s="121">
        <f t="shared" si="1"/>
        <v>0</v>
      </c>
      <c r="BG82" s="121">
        <f t="shared" si="2"/>
        <v>0</v>
      </c>
      <c r="BH82" s="121">
        <f t="shared" si="3"/>
        <v>0</v>
      </c>
      <c r="BI82" s="121">
        <f t="shared" si="4"/>
        <v>0</v>
      </c>
      <c r="BJ82" s="120" t="s">
        <v>81</v>
      </c>
      <c r="BK82" s="79"/>
      <c r="BL82" s="79"/>
      <c r="BM82" s="79"/>
    </row>
    <row r="83" spans="2:65" s="1" customFormat="1" ht="10.199999999999999">
      <c r="B83" s="26"/>
      <c r="I83" s="79"/>
      <c r="L83" s="26"/>
    </row>
    <row r="84" spans="2:65" s="1" customFormat="1" ht="29.25" customHeight="1">
      <c r="B84" s="26"/>
      <c r="C84" s="122" t="s">
        <v>117</v>
      </c>
      <c r="D84" s="91"/>
      <c r="E84" s="91"/>
      <c r="F84" s="91"/>
      <c r="G84" s="91"/>
      <c r="H84" s="91"/>
      <c r="I84" s="101"/>
      <c r="J84" s="123">
        <f>ROUND(J61+J76,2)</f>
        <v>0</v>
      </c>
      <c r="K84" s="91"/>
      <c r="L84" s="26"/>
    </row>
    <row r="85" spans="2:65" s="1" customFormat="1" ht="6.9" customHeight="1">
      <c r="B85" s="35"/>
      <c r="C85" s="36"/>
      <c r="D85" s="36"/>
      <c r="E85" s="36"/>
      <c r="F85" s="36"/>
      <c r="G85" s="36"/>
      <c r="H85" s="36"/>
      <c r="I85" s="98"/>
      <c r="J85" s="36"/>
      <c r="K85" s="36"/>
      <c r="L85" s="26"/>
    </row>
    <row r="89" spans="2:65" s="1" customFormat="1" ht="6.9" customHeight="1">
      <c r="B89" s="37"/>
      <c r="C89" s="38"/>
      <c r="D89" s="38"/>
      <c r="E89" s="38"/>
      <c r="F89" s="38"/>
      <c r="G89" s="38"/>
      <c r="H89" s="38"/>
      <c r="I89" s="99"/>
      <c r="J89" s="38"/>
      <c r="K89" s="38"/>
      <c r="L89" s="26"/>
    </row>
    <row r="90" spans="2:65" s="1" customFormat="1" ht="24.9" customHeight="1">
      <c r="B90" s="26"/>
      <c r="C90" s="16" t="s">
        <v>118</v>
      </c>
      <c r="I90" s="79"/>
      <c r="L90" s="26"/>
    </row>
    <row r="91" spans="2:65" s="1" customFormat="1" ht="6.9" customHeight="1">
      <c r="B91" s="26"/>
      <c r="I91" s="79"/>
      <c r="L91" s="26"/>
    </row>
    <row r="92" spans="2:65" s="1" customFormat="1" ht="12" customHeight="1">
      <c r="B92" s="26"/>
      <c r="C92" s="21" t="s">
        <v>16</v>
      </c>
      <c r="I92" s="79"/>
      <c r="L92" s="26"/>
    </row>
    <row r="93" spans="2:65" s="1" customFormat="1" ht="16.5" customHeight="1">
      <c r="B93" s="26"/>
      <c r="E93" s="214" t="str">
        <f>E7</f>
        <v>V556 – Výměna vedení, Vyškov Prostějov</v>
      </c>
      <c r="F93" s="191"/>
      <c r="G93" s="191"/>
      <c r="H93" s="191"/>
      <c r="I93" s="79"/>
      <c r="L93" s="26"/>
    </row>
    <row r="94" spans="2:65" s="1" customFormat="1" ht="12" customHeight="1">
      <c r="B94" s="26"/>
      <c r="C94" s="21" t="s">
        <v>88</v>
      </c>
      <c r="I94" s="79"/>
      <c r="L94" s="26"/>
    </row>
    <row r="95" spans="2:65" s="1" customFormat="1" ht="16.5" customHeight="1">
      <c r="B95" s="26"/>
      <c r="E95" s="194" t="str">
        <f>E9</f>
        <v>SO02 - Ukončení optické trasy v RZ Vyškov</v>
      </c>
      <c r="F95" s="193"/>
      <c r="G95" s="193"/>
      <c r="H95" s="193"/>
      <c r="I95" s="79"/>
      <c r="L95" s="26"/>
    </row>
    <row r="96" spans="2:65" s="1" customFormat="1" ht="6.9" customHeight="1">
      <c r="B96" s="26"/>
      <c r="I96" s="79"/>
      <c r="L96" s="26"/>
    </row>
    <row r="97" spans="2:65" s="1" customFormat="1" ht="12" customHeight="1">
      <c r="B97" s="26"/>
      <c r="C97" s="21" t="s">
        <v>20</v>
      </c>
      <c r="F97" s="12" t="str">
        <f>F12</f>
        <v>RZ Vyškov, RZ Prostějov</v>
      </c>
      <c r="I97" s="80" t="s">
        <v>22</v>
      </c>
      <c r="J97" s="42" t="str">
        <f>IF(J12="","",J12)</f>
        <v>25. 2. 2019</v>
      </c>
      <c r="L97" s="26"/>
    </row>
    <row r="98" spans="2:65" s="1" customFormat="1" ht="6.9" customHeight="1">
      <c r="B98" s="26"/>
      <c r="I98" s="79"/>
      <c r="L98" s="26"/>
    </row>
    <row r="99" spans="2:65" s="1" customFormat="1" ht="13.65" customHeight="1">
      <c r="B99" s="26"/>
      <c r="C99" s="21" t="s">
        <v>24</v>
      </c>
      <c r="F99" s="12" t="str">
        <f>E15</f>
        <v>E.ON Česká republika, s.r.o.</v>
      </c>
      <c r="I99" s="80" t="s">
        <v>32</v>
      </c>
      <c r="J99" s="24" t="str">
        <f>E21</f>
        <v>SPIE Elektrovod, a.s.</v>
      </c>
      <c r="L99" s="26"/>
    </row>
    <row r="100" spans="2:65" s="1" customFormat="1" ht="13.65" customHeight="1">
      <c r="B100" s="26"/>
      <c r="C100" s="21" t="s">
        <v>30</v>
      </c>
      <c r="F100" s="12" t="str">
        <f>IF(E18="","",E18)</f>
        <v>Vyplň údaj</v>
      </c>
      <c r="I100" s="80" t="s">
        <v>37</v>
      </c>
      <c r="J100" s="24" t="str">
        <f>E24</f>
        <v>SPIE Elektrovod, a.s.</v>
      </c>
      <c r="L100" s="26"/>
    </row>
    <row r="101" spans="2:65" s="1" customFormat="1" ht="10.35" customHeight="1">
      <c r="B101" s="26"/>
      <c r="I101" s="79"/>
      <c r="L101" s="26"/>
    </row>
    <row r="102" spans="2:65" s="9" customFormat="1" ht="29.25" customHeight="1">
      <c r="B102" s="124"/>
      <c r="C102" s="125" t="s">
        <v>119</v>
      </c>
      <c r="D102" s="126" t="s">
        <v>58</v>
      </c>
      <c r="E102" s="126" t="s">
        <v>54</v>
      </c>
      <c r="F102" s="126" t="s">
        <v>55</v>
      </c>
      <c r="G102" s="126" t="s">
        <v>120</v>
      </c>
      <c r="H102" s="126" t="s">
        <v>121</v>
      </c>
      <c r="I102" s="127" t="s">
        <v>122</v>
      </c>
      <c r="J102" s="128" t="s">
        <v>94</v>
      </c>
      <c r="K102" s="129" t="s">
        <v>123</v>
      </c>
      <c r="L102" s="124"/>
      <c r="M102" s="48" t="s">
        <v>1</v>
      </c>
      <c r="N102" s="49" t="s">
        <v>43</v>
      </c>
      <c r="O102" s="49" t="s">
        <v>124</v>
      </c>
      <c r="P102" s="49" t="s">
        <v>125</v>
      </c>
      <c r="Q102" s="49" t="s">
        <v>126</v>
      </c>
      <c r="R102" s="49" t="s">
        <v>127</v>
      </c>
      <c r="S102" s="49" t="s">
        <v>128</v>
      </c>
      <c r="T102" s="50" t="s">
        <v>129</v>
      </c>
    </row>
    <row r="103" spans="2:65" s="1" customFormat="1" ht="22.8" customHeight="1">
      <c r="B103" s="26"/>
      <c r="C103" s="53" t="s">
        <v>130</v>
      </c>
      <c r="I103" s="79"/>
      <c r="J103" s="130">
        <f>BK103</f>
        <v>0</v>
      </c>
      <c r="L103" s="26"/>
      <c r="M103" s="51"/>
      <c r="N103" s="43"/>
      <c r="O103" s="43"/>
      <c r="P103" s="131">
        <f>P104+P147+P190+P195</f>
        <v>0</v>
      </c>
      <c r="Q103" s="43"/>
      <c r="R103" s="131">
        <f>R104+R147+R190+R195</f>
        <v>8.3980999999999995</v>
      </c>
      <c r="S103" s="43"/>
      <c r="T103" s="132">
        <f>T104+T147+T190+T195</f>
        <v>0</v>
      </c>
      <c r="AT103" s="12" t="s">
        <v>72</v>
      </c>
      <c r="AU103" s="12" t="s">
        <v>96</v>
      </c>
      <c r="BK103" s="133">
        <f>BK104+BK147+BK190+BK195</f>
        <v>0</v>
      </c>
    </row>
    <row r="104" spans="2:65" s="10" customFormat="1" ht="25.95" customHeight="1">
      <c r="B104" s="134"/>
      <c r="D104" s="135" t="s">
        <v>72</v>
      </c>
      <c r="E104" s="136" t="s">
        <v>131</v>
      </c>
      <c r="F104" s="136" t="s">
        <v>132</v>
      </c>
      <c r="I104" s="137"/>
      <c r="J104" s="138">
        <f>BK104</f>
        <v>0</v>
      </c>
      <c r="L104" s="134"/>
      <c r="M104" s="139"/>
      <c r="P104" s="140">
        <f>P105+P119+P136+P138</f>
        <v>0</v>
      </c>
      <c r="R104" s="140">
        <f>R105+R119+R136+R138</f>
        <v>0</v>
      </c>
      <c r="T104" s="141">
        <f>T105+T119+T136+T138</f>
        <v>0</v>
      </c>
      <c r="AR104" s="135" t="s">
        <v>81</v>
      </c>
      <c r="AT104" s="142" t="s">
        <v>72</v>
      </c>
      <c r="AU104" s="142" t="s">
        <v>73</v>
      </c>
      <c r="AY104" s="135" t="s">
        <v>133</v>
      </c>
      <c r="BK104" s="143">
        <f>BK105+BK119+BK136+BK138</f>
        <v>0</v>
      </c>
    </row>
    <row r="105" spans="2:65" s="10" customFormat="1" ht="22.8" customHeight="1">
      <c r="B105" s="134"/>
      <c r="D105" s="135" t="s">
        <v>72</v>
      </c>
      <c r="E105" s="144" t="s">
        <v>134</v>
      </c>
      <c r="F105" s="144" t="s">
        <v>135</v>
      </c>
      <c r="I105" s="137"/>
      <c r="J105" s="145">
        <f>BK105</f>
        <v>0</v>
      </c>
      <c r="L105" s="134"/>
      <c r="M105" s="139"/>
      <c r="P105" s="140">
        <f>SUM(P106:P118)</f>
        <v>0</v>
      </c>
      <c r="R105" s="140">
        <f>SUM(R106:R118)</f>
        <v>0</v>
      </c>
      <c r="T105" s="141">
        <f>SUM(T106:T118)</f>
        <v>0</v>
      </c>
      <c r="AR105" s="135" t="s">
        <v>81</v>
      </c>
      <c r="AT105" s="142" t="s">
        <v>72</v>
      </c>
      <c r="AU105" s="142" t="s">
        <v>81</v>
      </c>
      <c r="AY105" s="135" t="s">
        <v>133</v>
      </c>
      <c r="BK105" s="143">
        <f>SUM(BK106:BK118)</f>
        <v>0</v>
      </c>
    </row>
    <row r="106" spans="2:65" s="1" customFormat="1" ht="16.5" customHeight="1">
      <c r="B106" s="116"/>
      <c r="C106" s="146" t="s">
        <v>81</v>
      </c>
      <c r="D106" s="146" t="s">
        <v>136</v>
      </c>
      <c r="E106" s="147" t="s">
        <v>137</v>
      </c>
      <c r="F106" s="148" t="s">
        <v>138</v>
      </c>
      <c r="G106" s="149" t="s">
        <v>139</v>
      </c>
      <c r="H106" s="150">
        <v>250</v>
      </c>
      <c r="I106" s="151"/>
      <c r="J106" s="152">
        <f t="shared" ref="J106:J118" si="5">ROUND(I106*H106,2)</f>
        <v>0</v>
      </c>
      <c r="K106" s="148" t="s">
        <v>1</v>
      </c>
      <c r="L106" s="153"/>
      <c r="M106" s="154" t="s">
        <v>1</v>
      </c>
      <c r="N106" s="155" t="s">
        <v>44</v>
      </c>
      <c r="P106" s="156">
        <f t="shared" ref="P106:P118" si="6">O106*H106</f>
        <v>0</v>
      </c>
      <c r="Q106" s="156">
        <v>0</v>
      </c>
      <c r="R106" s="156">
        <f t="shared" ref="R106:R118" si="7">Q106*H106</f>
        <v>0</v>
      </c>
      <c r="S106" s="156">
        <v>0</v>
      </c>
      <c r="T106" s="157">
        <f t="shared" ref="T106:T118" si="8">S106*H106</f>
        <v>0</v>
      </c>
      <c r="AR106" s="12" t="s">
        <v>140</v>
      </c>
      <c r="AT106" s="12" t="s">
        <v>136</v>
      </c>
      <c r="AU106" s="12" t="s">
        <v>83</v>
      </c>
      <c r="AY106" s="12" t="s">
        <v>133</v>
      </c>
      <c r="BE106" s="158">
        <f t="shared" ref="BE106:BE118" si="9">IF(N106="základní",J106,0)</f>
        <v>0</v>
      </c>
      <c r="BF106" s="158">
        <f t="shared" ref="BF106:BF118" si="10">IF(N106="snížená",J106,0)</f>
        <v>0</v>
      </c>
      <c r="BG106" s="158">
        <f t="shared" ref="BG106:BG118" si="11">IF(N106="zákl. přenesená",J106,0)</f>
        <v>0</v>
      </c>
      <c r="BH106" s="158">
        <f t="shared" ref="BH106:BH118" si="12">IF(N106="sníž. přenesená",J106,0)</f>
        <v>0</v>
      </c>
      <c r="BI106" s="158">
        <f t="shared" ref="BI106:BI118" si="13">IF(N106="nulová",J106,0)</f>
        <v>0</v>
      </c>
      <c r="BJ106" s="12" t="s">
        <v>81</v>
      </c>
      <c r="BK106" s="158">
        <f t="shared" ref="BK106:BK118" si="14">ROUND(I106*H106,2)</f>
        <v>0</v>
      </c>
      <c r="BL106" s="12" t="s">
        <v>141</v>
      </c>
      <c r="BM106" s="12" t="s">
        <v>142</v>
      </c>
    </row>
    <row r="107" spans="2:65" s="1" customFormat="1" ht="16.5" customHeight="1">
      <c r="B107" s="116"/>
      <c r="C107" s="146" t="s">
        <v>83</v>
      </c>
      <c r="D107" s="146" t="s">
        <v>136</v>
      </c>
      <c r="E107" s="147" t="s">
        <v>143</v>
      </c>
      <c r="F107" s="148" t="s">
        <v>144</v>
      </c>
      <c r="G107" s="149" t="s">
        <v>139</v>
      </c>
      <c r="H107" s="150">
        <v>100</v>
      </c>
      <c r="I107" s="151"/>
      <c r="J107" s="152">
        <f t="shared" si="5"/>
        <v>0</v>
      </c>
      <c r="K107" s="148" t="s">
        <v>1</v>
      </c>
      <c r="L107" s="153"/>
      <c r="M107" s="154" t="s">
        <v>1</v>
      </c>
      <c r="N107" s="155" t="s">
        <v>44</v>
      </c>
      <c r="P107" s="156">
        <f t="shared" si="6"/>
        <v>0</v>
      </c>
      <c r="Q107" s="156">
        <v>0</v>
      </c>
      <c r="R107" s="156">
        <f t="shared" si="7"/>
        <v>0</v>
      </c>
      <c r="S107" s="156">
        <v>0</v>
      </c>
      <c r="T107" s="157">
        <f t="shared" si="8"/>
        <v>0</v>
      </c>
      <c r="AR107" s="12" t="s">
        <v>140</v>
      </c>
      <c r="AT107" s="12" t="s">
        <v>136</v>
      </c>
      <c r="AU107" s="12" t="s">
        <v>83</v>
      </c>
      <c r="AY107" s="12" t="s">
        <v>133</v>
      </c>
      <c r="BE107" s="158">
        <f t="shared" si="9"/>
        <v>0</v>
      </c>
      <c r="BF107" s="158">
        <f t="shared" si="10"/>
        <v>0</v>
      </c>
      <c r="BG107" s="158">
        <f t="shared" si="11"/>
        <v>0</v>
      </c>
      <c r="BH107" s="158">
        <f t="shared" si="12"/>
        <v>0</v>
      </c>
      <c r="BI107" s="158">
        <f t="shared" si="13"/>
        <v>0</v>
      </c>
      <c r="BJ107" s="12" t="s">
        <v>81</v>
      </c>
      <c r="BK107" s="158">
        <f t="shared" si="14"/>
        <v>0</v>
      </c>
      <c r="BL107" s="12" t="s">
        <v>141</v>
      </c>
      <c r="BM107" s="12" t="s">
        <v>145</v>
      </c>
    </row>
    <row r="108" spans="2:65" s="1" customFormat="1" ht="16.5" customHeight="1">
      <c r="B108" s="116"/>
      <c r="C108" s="146" t="s">
        <v>146</v>
      </c>
      <c r="D108" s="146" t="s">
        <v>136</v>
      </c>
      <c r="E108" s="147" t="s">
        <v>147</v>
      </c>
      <c r="F108" s="148" t="s">
        <v>148</v>
      </c>
      <c r="G108" s="149" t="s">
        <v>149</v>
      </c>
      <c r="H108" s="150">
        <v>1</v>
      </c>
      <c r="I108" s="151"/>
      <c r="J108" s="152">
        <f t="shared" si="5"/>
        <v>0</v>
      </c>
      <c r="K108" s="148" t="s">
        <v>1</v>
      </c>
      <c r="L108" s="153"/>
      <c r="M108" s="154" t="s">
        <v>1</v>
      </c>
      <c r="N108" s="155" t="s">
        <v>44</v>
      </c>
      <c r="P108" s="156">
        <f t="shared" si="6"/>
        <v>0</v>
      </c>
      <c r="Q108" s="156">
        <v>0</v>
      </c>
      <c r="R108" s="156">
        <f t="shared" si="7"/>
        <v>0</v>
      </c>
      <c r="S108" s="156">
        <v>0</v>
      </c>
      <c r="T108" s="157">
        <f t="shared" si="8"/>
        <v>0</v>
      </c>
      <c r="AR108" s="12" t="s">
        <v>140</v>
      </c>
      <c r="AT108" s="12" t="s">
        <v>136</v>
      </c>
      <c r="AU108" s="12" t="s">
        <v>83</v>
      </c>
      <c r="AY108" s="12" t="s">
        <v>133</v>
      </c>
      <c r="BE108" s="158">
        <f t="shared" si="9"/>
        <v>0</v>
      </c>
      <c r="BF108" s="158">
        <f t="shared" si="10"/>
        <v>0</v>
      </c>
      <c r="BG108" s="158">
        <f t="shared" si="11"/>
        <v>0</v>
      </c>
      <c r="BH108" s="158">
        <f t="shared" si="12"/>
        <v>0</v>
      </c>
      <c r="BI108" s="158">
        <f t="shared" si="13"/>
        <v>0</v>
      </c>
      <c r="BJ108" s="12" t="s">
        <v>81</v>
      </c>
      <c r="BK108" s="158">
        <f t="shared" si="14"/>
        <v>0</v>
      </c>
      <c r="BL108" s="12" t="s">
        <v>141</v>
      </c>
      <c r="BM108" s="12" t="s">
        <v>150</v>
      </c>
    </row>
    <row r="109" spans="2:65" s="1" customFormat="1" ht="16.5" customHeight="1">
      <c r="B109" s="116"/>
      <c r="C109" s="146" t="s">
        <v>141</v>
      </c>
      <c r="D109" s="146" t="s">
        <v>136</v>
      </c>
      <c r="E109" s="147" t="s">
        <v>151</v>
      </c>
      <c r="F109" s="148" t="s">
        <v>152</v>
      </c>
      <c r="G109" s="149" t="s">
        <v>139</v>
      </c>
      <c r="H109" s="150">
        <v>20</v>
      </c>
      <c r="I109" s="151"/>
      <c r="J109" s="152">
        <f t="shared" si="5"/>
        <v>0</v>
      </c>
      <c r="K109" s="148" t="s">
        <v>1</v>
      </c>
      <c r="L109" s="153"/>
      <c r="M109" s="154" t="s">
        <v>1</v>
      </c>
      <c r="N109" s="155" t="s">
        <v>44</v>
      </c>
      <c r="P109" s="156">
        <f t="shared" si="6"/>
        <v>0</v>
      </c>
      <c r="Q109" s="156">
        <v>0</v>
      </c>
      <c r="R109" s="156">
        <f t="shared" si="7"/>
        <v>0</v>
      </c>
      <c r="S109" s="156">
        <v>0</v>
      </c>
      <c r="T109" s="157">
        <f t="shared" si="8"/>
        <v>0</v>
      </c>
      <c r="AR109" s="12" t="s">
        <v>140</v>
      </c>
      <c r="AT109" s="12" t="s">
        <v>136</v>
      </c>
      <c r="AU109" s="12" t="s">
        <v>83</v>
      </c>
      <c r="AY109" s="12" t="s">
        <v>133</v>
      </c>
      <c r="BE109" s="158">
        <f t="shared" si="9"/>
        <v>0</v>
      </c>
      <c r="BF109" s="158">
        <f t="shared" si="10"/>
        <v>0</v>
      </c>
      <c r="BG109" s="158">
        <f t="shared" si="11"/>
        <v>0</v>
      </c>
      <c r="BH109" s="158">
        <f t="shared" si="12"/>
        <v>0</v>
      </c>
      <c r="BI109" s="158">
        <f t="shared" si="13"/>
        <v>0</v>
      </c>
      <c r="BJ109" s="12" t="s">
        <v>81</v>
      </c>
      <c r="BK109" s="158">
        <f t="shared" si="14"/>
        <v>0</v>
      </c>
      <c r="BL109" s="12" t="s">
        <v>141</v>
      </c>
      <c r="BM109" s="12" t="s">
        <v>153</v>
      </c>
    </row>
    <row r="110" spans="2:65" s="1" customFormat="1" ht="16.5" customHeight="1">
      <c r="B110" s="116"/>
      <c r="C110" s="146" t="s">
        <v>154</v>
      </c>
      <c r="D110" s="146" t="s">
        <v>136</v>
      </c>
      <c r="E110" s="147" t="s">
        <v>155</v>
      </c>
      <c r="F110" s="148" t="s">
        <v>156</v>
      </c>
      <c r="G110" s="149" t="s">
        <v>139</v>
      </c>
      <c r="H110" s="150">
        <v>5</v>
      </c>
      <c r="I110" s="151"/>
      <c r="J110" s="152">
        <f t="shared" si="5"/>
        <v>0</v>
      </c>
      <c r="K110" s="148" t="s">
        <v>1</v>
      </c>
      <c r="L110" s="153"/>
      <c r="M110" s="154" t="s">
        <v>1</v>
      </c>
      <c r="N110" s="155" t="s">
        <v>44</v>
      </c>
      <c r="P110" s="156">
        <f t="shared" si="6"/>
        <v>0</v>
      </c>
      <c r="Q110" s="156">
        <v>0</v>
      </c>
      <c r="R110" s="156">
        <f t="shared" si="7"/>
        <v>0</v>
      </c>
      <c r="S110" s="156">
        <v>0</v>
      </c>
      <c r="T110" s="157">
        <f t="shared" si="8"/>
        <v>0</v>
      </c>
      <c r="AR110" s="12" t="s">
        <v>140</v>
      </c>
      <c r="AT110" s="12" t="s">
        <v>136</v>
      </c>
      <c r="AU110" s="12" t="s">
        <v>83</v>
      </c>
      <c r="AY110" s="12" t="s">
        <v>133</v>
      </c>
      <c r="BE110" s="158">
        <f t="shared" si="9"/>
        <v>0</v>
      </c>
      <c r="BF110" s="158">
        <f t="shared" si="10"/>
        <v>0</v>
      </c>
      <c r="BG110" s="158">
        <f t="shared" si="11"/>
        <v>0</v>
      </c>
      <c r="BH110" s="158">
        <f t="shared" si="12"/>
        <v>0</v>
      </c>
      <c r="BI110" s="158">
        <f t="shared" si="13"/>
        <v>0</v>
      </c>
      <c r="BJ110" s="12" t="s">
        <v>81</v>
      </c>
      <c r="BK110" s="158">
        <f t="shared" si="14"/>
        <v>0</v>
      </c>
      <c r="BL110" s="12" t="s">
        <v>141</v>
      </c>
      <c r="BM110" s="12" t="s">
        <v>157</v>
      </c>
    </row>
    <row r="111" spans="2:65" s="1" customFormat="1" ht="16.5" customHeight="1">
      <c r="B111" s="116"/>
      <c r="C111" s="146" t="s">
        <v>158</v>
      </c>
      <c r="D111" s="146" t="s">
        <v>136</v>
      </c>
      <c r="E111" s="147" t="s">
        <v>159</v>
      </c>
      <c r="F111" s="148" t="s">
        <v>160</v>
      </c>
      <c r="G111" s="149" t="s">
        <v>139</v>
      </c>
      <c r="H111" s="150">
        <v>1.5</v>
      </c>
      <c r="I111" s="151"/>
      <c r="J111" s="152">
        <f t="shared" si="5"/>
        <v>0</v>
      </c>
      <c r="K111" s="148" t="s">
        <v>1</v>
      </c>
      <c r="L111" s="153"/>
      <c r="M111" s="154" t="s">
        <v>1</v>
      </c>
      <c r="N111" s="155" t="s">
        <v>44</v>
      </c>
      <c r="P111" s="156">
        <f t="shared" si="6"/>
        <v>0</v>
      </c>
      <c r="Q111" s="156">
        <v>0</v>
      </c>
      <c r="R111" s="156">
        <f t="shared" si="7"/>
        <v>0</v>
      </c>
      <c r="S111" s="156">
        <v>0</v>
      </c>
      <c r="T111" s="157">
        <f t="shared" si="8"/>
        <v>0</v>
      </c>
      <c r="AR111" s="12" t="s">
        <v>140</v>
      </c>
      <c r="AT111" s="12" t="s">
        <v>136</v>
      </c>
      <c r="AU111" s="12" t="s">
        <v>83</v>
      </c>
      <c r="AY111" s="12" t="s">
        <v>133</v>
      </c>
      <c r="BE111" s="158">
        <f t="shared" si="9"/>
        <v>0</v>
      </c>
      <c r="BF111" s="158">
        <f t="shared" si="10"/>
        <v>0</v>
      </c>
      <c r="BG111" s="158">
        <f t="shared" si="11"/>
        <v>0</v>
      </c>
      <c r="BH111" s="158">
        <f t="shared" si="12"/>
        <v>0</v>
      </c>
      <c r="BI111" s="158">
        <f t="shared" si="13"/>
        <v>0</v>
      </c>
      <c r="BJ111" s="12" t="s">
        <v>81</v>
      </c>
      <c r="BK111" s="158">
        <f t="shared" si="14"/>
        <v>0</v>
      </c>
      <c r="BL111" s="12" t="s">
        <v>141</v>
      </c>
      <c r="BM111" s="12" t="s">
        <v>161</v>
      </c>
    </row>
    <row r="112" spans="2:65" s="1" customFormat="1" ht="16.5" customHeight="1">
      <c r="B112" s="116"/>
      <c r="C112" s="146" t="s">
        <v>162</v>
      </c>
      <c r="D112" s="146" t="s">
        <v>136</v>
      </c>
      <c r="E112" s="147" t="s">
        <v>163</v>
      </c>
      <c r="F112" s="148" t="s">
        <v>164</v>
      </c>
      <c r="G112" s="149" t="s">
        <v>149</v>
      </c>
      <c r="H112" s="150">
        <v>3</v>
      </c>
      <c r="I112" s="151"/>
      <c r="J112" s="152">
        <f t="shared" si="5"/>
        <v>0</v>
      </c>
      <c r="K112" s="148" t="s">
        <v>1</v>
      </c>
      <c r="L112" s="153"/>
      <c r="M112" s="154" t="s">
        <v>1</v>
      </c>
      <c r="N112" s="155" t="s">
        <v>44</v>
      </c>
      <c r="P112" s="156">
        <f t="shared" si="6"/>
        <v>0</v>
      </c>
      <c r="Q112" s="156">
        <v>0</v>
      </c>
      <c r="R112" s="156">
        <f t="shared" si="7"/>
        <v>0</v>
      </c>
      <c r="S112" s="156">
        <v>0</v>
      </c>
      <c r="T112" s="157">
        <f t="shared" si="8"/>
        <v>0</v>
      </c>
      <c r="AR112" s="12" t="s">
        <v>140</v>
      </c>
      <c r="AT112" s="12" t="s">
        <v>136</v>
      </c>
      <c r="AU112" s="12" t="s">
        <v>83</v>
      </c>
      <c r="AY112" s="12" t="s">
        <v>133</v>
      </c>
      <c r="BE112" s="158">
        <f t="shared" si="9"/>
        <v>0</v>
      </c>
      <c r="BF112" s="158">
        <f t="shared" si="10"/>
        <v>0</v>
      </c>
      <c r="BG112" s="158">
        <f t="shared" si="11"/>
        <v>0</v>
      </c>
      <c r="BH112" s="158">
        <f t="shared" si="12"/>
        <v>0</v>
      </c>
      <c r="BI112" s="158">
        <f t="shared" si="13"/>
        <v>0</v>
      </c>
      <c r="BJ112" s="12" t="s">
        <v>81</v>
      </c>
      <c r="BK112" s="158">
        <f t="shared" si="14"/>
        <v>0</v>
      </c>
      <c r="BL112" s="12" t="s">
        <v>141</v>
      </c>
      <c r="BM112" s="12" t="s">
        <v>165</v>
      </c>
    </row>
    <row r="113" spans="2:65" s="1" customFormat="1" ht="16.5" customHeight="1">
      <c r="B113" s="116"/>
      <c r="C113" s="146" t="s">
        <v>166</v>
      </c>
      <c r="D113" s="146" t="s">
        <v>136</v>
      </c>
      <c r="E113" s="147" t="s">
        <v>167</v>
      </c>
      <c r="F113" s="148" t="s">
        <v>168</v>
      </c>
      <c r="G113" s="149" t="s">
        <v>149</v>
      </c>
      <c r="H113" s="150">
        <v>32</v>
      </c>
      <c r="I113" s="151"/>
      <c r="J113" s="152">
        <f t="shared" si="5"/>
        <v>0</v>
      </c>
      <c r="K113" s="148" t="s">
        <v>1</v>
      </c>
      <c r="L113" s="153"/>
      <c r="M113" s="154" t="s">
        <v>1</v>
      </c>
      <c r="N113" s="155" t="s">
        <v>44</v>
      </c>
      <c r="P113" s="156">
        <f t="shared" si="6"/>
        <v>0</v>
      </c>
      <c r="Q113" s="156">
        <v>0</v>
      </c>
      <c r="R113" s="156">
        <f t="shared" si="7"/>
        <v>0</v>
      </c>
      <c r="S113" s="156">
        <v>0</v>
      </c>
      <c r="T113" s="157">
        <f t="shared" si="8"/>
        <v>0</v>
      </c>
      <c r="AR113" s="12" t="s">
        <v>140</v>
      </c>
      <c r="AT113" s="12" t="s">
        <v>136</v>
      </c>
      <c r="AU113" s="12" t="s">
        <v>83</v>
      </c>
      <c r="AY113" s="12" t="s">
        <v>133</v>
      </c>
      <c r="BE113" s="158">
        <f t="shared" si="9"/>
        <v>0</v>
      </c>
      <c r="BF113" s="158">
        <f t="shared" si="10"/>
        <v>0</v>
      </c>
      <c r="BG113" s="158">
        <f t="shared" si="11"/>
        <v>0</v>
      </c>
      <c r="BH113" s="158">
        <f t="shared" si="12"/>
        <v>0</v>
      </c>
      <c r="BI113" s="158">
        <f t="shared" si="13"/>
        <v>0</v>
      </c>
      <c r="BJ113" s="12" t="s">
        <v>81</v>
      </c>
      <c r="BK113" s="158">
        <f t="shared" si="14"/>
        <v>0</v>
      </c>
      <c r="BL113" s="12" t="s">
        <v>141</v>
      </c>
      <c r="BM113" s="12" t="s">
        <v>169</v>
      </c>
    </row>
    <row r="114" spans="2:65" s="1" customFormat="1" ht="16.5" customHeight="1">
      <c r="B114" s="116"/>
      <c r="C114" s="146" t="s">
        <v>170</v>
      </c>
      <c r="D114" s="146" t="s">
        <v>136</v>
      </c>
      <c r="E114" s="147" t="s">
        <v>171</v>
      </c>
      <c r="F114" s="148" t="s">
        <v>172</v>
      </c>
      <c r="G114" s="149" t="s">
        <v>149</v>
      </c>
      <c r="H114" s="150">
        <v>64</v>
      </c>
      <c r="I114" s="151"/>
      <c r="J114" s="152">
        <f t="shared" si="5"/>
        <v>0</v>
      </c>
      <c r="K114" s="148" t="s">
        <v>1</v>
      </c>
      <c r="L114" s="153"/>
      <c r="M114" s="154" t="s">
        <v>1</v>
      </c>
      <c r="N114" s="155" t="s">
        <v>44</v>
      </c>
      <c r="P114" s="156">
        <f t="shared" si="6"/>
        <v>0</v>
      </c>
      <c r="Q114" s="156">
        <v>0</v>
      </c>
      <c r="R114" s="156">
        <f t="shared" si="7"/>
        <v>0</v>
      </c>
      <c r="S114" s="156">
        <v>0</v>
      </c>
      <c r="T114" s="157">
        <f t="shared" si="8"/>
        <v>0</v>
      </c>
      <c r="AR114" s="12" t="s">
        <v>140</v>
      </c>
      <c r="AT114" s="12" t="s">
        <v>136</v>
      </c>
      <c r="AU114" s="12" t="s">
        <v>83</v>
      </c>
      <c r="AY114" s="12" t="s">
        <v>133</v>
      </c>
      <c r="BE114" s="158">
        <f t="shared" si="9"/>
        <v>0</v>
      </c>
      <c r="BF114" s="158">
        <f t="shared" si="10"/>
        <v>0</v>
      </c>
      <c r="BG114" s="158">
        <f t="shared" si="11"/>
        <v>0</v>
      </c>
      <c r="BH114" s="158">
        <f t="shared" si="12"/>
        <v>0</v>
      </c>
      <c r="BI114" s="158">
        <f t="shared" si="13"/>
        <v>0</v>
      </c>
      <c r="BJ114" s="12" t="s">
        <v>81</v>
      </c>
      <c r="BK114" s="158">
        <f t="shared" si="14"/>
        <v>0</v>
      </c>
      <c r="BL114" s="12" t="s">
        <v>141</v>
      </c>
      <c r="BM114" s="12" t="s">
        <v>173</v>
      </c>
    </row>
    <row r="115" spans="2:65" s="1" customFormat="1" ht="16.5" customHeight="1">
      <c r="B115" s="116"/>
      <c r="C115" s="146" t="s">
        <v>174</v>
      </c>
      <c r="D115" s="146" t="s">
        <v>136</v>
      </c>
      <c r="E115" s="147" t="s">
        <v>175</v>
      </c>
      <c r="F115" s="148" t="s">
        <v>176</v>
      </c>
      <c r="G115" s="149" t="s">
        <v>139</v>
      </c>
      <c r="H115" s="150">
        <v>16</v>
      </c>
      <c r="I115" s="151"/>
      <c r="J115" s="152">
        <f t="shared" si="5"/>
        <v>0</v>
      </c>
      <c r="K115" s="148" t="s">
        <v>1</v>
      </c>
      <c r="L115" s="153"/>
      <c r="M115" s="154" t="s">
        <v>1</v>
      </c>
      <c r="N115" s="155" t="s">
        <v>44</v>
      </c>
      <c r="P115" s="156">
        <f t="shared" si="6"/>
        <v>0</v>
      </c>
      <c r="Q115" s="156">
        <v>0</v>
      </c>
      <c r="R115" s="156">
        <f t="shared" si="7"/>
        <v>0</v>
      </c>
      <c r="S115" s="156">
        <v>0</v>
      </c>
      <c r="T115" s="157">
        <f t="shared" si="8"/>
        <v>0</v>
      </c>
      <c r="AR115" s="12" t="s">
        <v>140</v>
      </c>
      <c r="AT115" s="12" t="s">
        <v>136</v>
      </c>
      <c r="AU115" s="12" t="s">
        <v>83</v>
      </c>
      <c r="AY115" s="12" t="s">
        <v>133</v>
      </c>
      <c r="BE115" s="158">
        <f t="shared" si="9"/>
        <v>0</v>
      </c>
      <c r="BF115" s="158">
        <f t="shared" si="10"/>
        <v>0</v>
      </c>
      <c r="BG115" s="158">
        <f t="shared" si="11"/>
        <v>0</v>
      </c>
      <c r="BH115" s="158">
        <f t="shared" si="12"/>
        <v>0</v>
      </c>
      <c r="BI115" s="158">
        <f t="shared" si="13"/>
        <v>0</v>
      </c>
      <c r="BJ115" s="12" t="s">
        <v>81</v>
      </c>
      <c r="BK115" s="158">
        <f t="shared" si="14"/>
        <v>0</v>
      </c>
      <c r="BL115" s="12" t="s">
        <v>141</v>
      </c>
      <c r="BM115" s="12" t="s">
        <v>177</v>
      </c>
    </row>
    <row r="116" spans="2:65" s="1" customFormat="1" ht="16.5" customHeight="1">
      <c r="B116" s="116"/>
      <c r="C116" s="146" t="s">
        <v>178</v>
      </c>
      <c r="D116" s="146" t="s">
        <v>136</v>
      </c>
      <c r="E116" s="147" t="s">
        <v>179</v>
      </c>
      <c r="F116" s="148" t="s">
        <v>180</v>
      </c>
      <c r="G116" s="149" t="s">
        <v>181</v>
      </c>
      <c r="H116" s="150">
        <v>1</v>
      </c>
      <c r="I116" s="151"/>
      <c r="J116" s="152">
        <f t="shared" si="5"/>
        <v>0</v>
      </c>
      <c r="K116" s="148" t="s">
        <v>1</v>
      </c>
      <c r="L116" s="153"/>
      <c r="M116" s="154" t="s">
        <v>1</v>
      </c>
      <c r="N116" s="155" t="s">
        <v>44</v>
      </c>
      <c r="P116" s="156">
        <f t="shared" si="6"/>
        <v>0</v>
      </c>
      <c r="Q116" s="156">
        <v>0</v>
      </c>
      <c r="R116" s="156">
        <f t="shared" si="7"/>
        <v>0</v>
      </c>
      <c r="S116" s="156">
        <v>0</v>
      </c>
      <c r="T116" s="157">
        <f t="shared" si="8"/>
        <v>0</v>
      </c>
      <c r="AR116" s="12" t="s">
        <v>140</v>
      </c>
      <c r="AT116" s="12" t="s">
        <v>136</v>
      </c>
      <c r="AU116" s="12" t="s">
        <v>83</v>
      </c>
      <c r="AY116" s="12" t="s">
        <v>133</v>
      </c>
      <c r="BE116" s="158">
        <f t="shared" si="9"/>
        <v>0</v>
      </c>
      <c r="BF116" s="158">
        <f t="shared" si="10"/>
        <v>0</v>
      </c>
      <c r="BG116" s="158">
        <f t="shared" si="11"/>
        <v>0</v>
      </c>
      <c r="BH116" s="158">
        <f t="shared" si="12"/>
        <v>0</v>
      </c>
      <c r="BI116" s="158">
        <f t="shared" si="13"/>
        <v>0</v>
      </c>
      <c r="BJ116" s="12" t="s">
        <v>81</v>
      </c>
      <c r="BK116" s="158">
        <f t="shared" si="14"/>
        <v>0</v>
      </c>
      <c r="BL116" s="12" t="s">
        <v>141</v>
      </c>
      <c r="BM116" s="12" t="s">
        <v>182</v>
      </c>
    </row>
    <row r="117" spans="2:65" s="1" customFormat="1" ht="16.5" customHeight="1">
      <c r="B117" s="116"/>
      <c r="C117" s="146" t="s">
        <v>183</v>
      </c>
      <c r="D117" s="146" t="s">
        <v>136</v>
      </c>
      <c r="E117" s="147" t="s">
        <v>184</v>
      </c>
      <c r="F117" s="148" t="s">
        <v>185</v>
      </c>
      <c r="G117" s="149" t="s">
        <v>181</v>
      </c>
      <c r="H117" s="150">
        <v>3.2</v>
      </c>
      <c r="I117" s="151"/>
      <c r="J117" s="152">
        <f t="shared" si="5"/>
        <v>0</v>
      </c>
      <c r="K117" s="148" t="s">
        <v>1</v>
      </c>
      <c r="L117" s="153"/>
      <c r="M117" s="154" t="s">
        <v>1</v>
      </c>
      <c r="N117" s="155" t="s">
        <v>44</v>
      </c>
      <c r="P117" s="156">
        <f t="shared" si="6"/>
        <v>0</v>
      </c>
      <c r="Q117" s="156">
        <v>0</v>
      </c>
      <c r="R117" s="156">
        <f t="shared" si="7"/>
        <v>0</v>
      </c>
      <c r="S117" s="156">
        <v>0</v>
      </c>
      <c r="T117" s="157">
        <f t="shared" si="8"/>
        <v>0</v>
      </c>
      <c r="AR117" s="12" t="s">
        <v>140</v>
      </c>
      <c r="AT117" s="12" t="s">
        <v>136</v>
      </c>
      <c r="AU117" s="12" t="s">
        <v>83</v>
      </c>
      <c r="AY117" s="12" t="s">
        <v>133</v>
      </c>
      <c r="BE117" s="158">
        <f t="shared" si="9"/>
        <v>0</v>
      </c>
      <c r="BF117" s="158">
        <f t="shared" si="10"/>
        <v>0</v>
      </c>
      <c r="BG117" s="158">
        <f t="shared" si="11"/>
        <v>0</v>
      </c>
      <c r="BH117" s="158">
        <f t="shared" si="12"/>
        <v>0</v>
      </c>
      <c r="BI117" s="158">
        <f t="shared" si="13"/>
        <v>0</v>
      </c>
      <c r="BJ117" s="12" t="s">
        <v>81</v>
      </c>
      <c r="BK117" s="158">
        <f t="shared" si="14"/>
        <v>0</v>
      </c>
      <c r="BL117" s="12" t="s">
        <v>141</v>
      </c>
      <c r="BM117" s="12" t="s">
        <v>186</v>
      </c>
    </row>
    <row r="118" spans="2:65" s="1" customFormat="1" ht="16.5" customHeight="1">
      <c r="B118" s="116"/>
      <c r="C118" s="146" t="s">
        <v>187</v>
      </c>
      <c r="D118" s="146" t="s">
        <v>136</v>
      </c>
      <c r="E118" s="147" t="s">
        <v>188</v>
      </c>
      <c r="F118" s="148" t="s">
        <v>189</v>
      </c>
      <c r="G118" s="149" t="s">
        <v>190</v>
      </c>
      <c r="H118" s="150">
        <v>1</v>
      </c>
      <c r="I118" s="151"/>
      <c r="J118" s="152">
        <f t="shared" si="5"/>
        <v>0</v>
      </c>
      <c r="K118" s="148" t="s">
        <v>1</v>
      </c>
      <c r="L118" s="153"/>
      <c r="M118" s="154" t="s">
        <v>1</v>
      </c>
      <c r="N118" s="155" t="s">
        <v>44</v>
      </c>
      <c r="P118" s="156">
        <f t="shared" si="6"/>
        <v>0</v>
      </c>
      <c r="Q118" s="156">
        <v>0</v>
      </c>
      <c r="R118" s="156">
        <f t="shared" si="7"/>
        <v>0</v>
      </c>
      <c r="S118" s="156">
        <v>0</v>
      </c>
      <c r="T118" s="157">
        <f t="shared" si="8"/>
        <v>0</v>
      </c>
      <c r="AR118" s="12" t="s">
        <v>140</v>
      </c>
      <c r="AT118" s="12" t="s">
        <v>136</v>
      </c>
      <c r="AU118" s="12" t="s">
        <v>83</v>
      </c>
      <c r="AY118" s="12" t="s">
        <v>133</v>
      </c>
      <c r="BE118" s="158">
        <f t="shared" si="9"/>
        <v>0</v>
      </c>
      <c r="BF118" s="158">
        <f t="shared" si="10"/>
        <v>0</v>
      </c>
      <c r="BG118" s="158">
        <f t="shared" si="11"/>
        <v>0</v>
      </c>
      <c r="BH118" s="158">
        <f t="shared" si="12"/>
        <v>0</v>
      </c>
      <c r="BI118" s="158">
        <f t="shared" si="13"/>
        <v>0</v>
      </c>
      <c r="BJ118" s="12" t="s">
        <v>81</v>
      </c>
      <c r="BK118" s="158">
        <f t="shared" si="14"/>
        <v>0</v>
      </c>
      <c r="BL118" s="12" t="s">
        <v>141</v>
      </c>
      <c r="BM118" s="12" t="s">
        <v>191</v>
      </c>
    </row>
    <row r="119" spans="2:65" s="10" customFormat="1" ht="22.8" customHeight="1">
      <c r="B119" s="134"/>
      <c r="D119" s="135" t="s">
        <v>72</v>
      </c>
      <c r="E119" s="144" t="s">
        <v>192</v>
      </c>
      <c r="F119" s="144" t="s">
        <v>193</v>
      </c>
      <c r="I119" s="137"/>
      <c r="J119" s="145">
        <f>BK119</f>
        <v>0</v>
      </c>
      <c r="L119" s="134"/>
      <c r="M119" s="139"/>
      <c r="P119" s="140">
        <f>SUM(P120:P135)</f>
        <v>0</v>
      </c>
      <c r="R119" s="140">
        <f>SUM(R120:R135)</f>
        <v>0</v>
      </c>
      <c r="T119" s="141">
        <f>SUM(T120:T135)</f>
        <v>0</v>
      </c>
      <c r="AR119" s="135" t="s">
        <v>81</v>
      </c>
      <c r="AT119" s="142" t="s">
        <v>72</v>
      </c>
      <c r="AU119" s="142" t="s">
        <v>81</v>
      </c>
      <c r="AY119" s="135" t="s">
        <v>133</v>
      </c>
      <c r="BK119" s="143">
        <f>SUM(BK120:BK135)</f>
        <v>0</v>
      </c>
    </row>
    <row r="120" spans="2:65" s="1" customFormat="1" ht="16.5" customHeight="1">
      <c r="B120" s="116"/>
      <c r="C120" s="146" t="s">
        <v>194</v>
      </c>
      <c r="D120" s="146" t="s">
        <v>136</v>
      </c>
      <c r="E120" s="147" t="s">
        <v>195</v>
      </c>
      <c r="F120" s="148" t="s">
        <v>196</v>
      </c>
      <c r="G120" s="149" t="s">
        <v>149</v>
      </c>
      <c r="H120" s="150">
        <v>1</v>
      </c>
      <c r="I120" s="151"/>
      <c r="J120" s="152">
        <f t="shared" ref="J120:J135" si="15">ROUND(I120*H120,2)</f>
        <v>0</v>
      </c>
      <c r="K120" s="148" t="s">
        <v>1</v>
      </c>
      <c r="L120" s="153"/>
      <c r="M120" s="154" t="s">
        <v>1</v>
      </c>
      <c r="N120" s="155" t="s">
        <v>44</v>
      </c>
      <c r="P120" s="156">
        <f t="shared" ref="P120:P135" si="16">O120*H120</f>
        <v>0</v>
      </c>
      <c r="Q120" s="156">
        <v>0</v>
      </c>
      <c r="R120" s="156">
        <f t="shared" ref="R120:R135" si="17">Q120*H120</f>
        <v>0</v>
      </c>
      <c r="S120" s="156">
        <v>0</v>
      </c>
      <c r="T120" s="157">
        <f t="shared" ref="T120:T135" si="18">S120*H120</f>
        <v>0</v>
      </c>
      <c r="AR120" s="12" t="s">
        <v>140</v>
      </c>
      <c r="AT120" s="12" t="s">
        <v>136</v>
      </c>
      <c r="AU120" s="12" t="s">
        <v>83</v>
      </c>
      <c r="AY120" s="12" t="s">
        <v>133</v>
      </c>
      <c r="BE120" s="158">
        <f t="shared" ref="BE120:BE135" si="19">IF(N120="základní",J120,0)</f>
        <v>0</v>
      </c>
      <c r="BF120" s="158">
        <f t="shared" ref="BF120:BF135" si="20">IF(N120="snížená",J120,0)</f>
        <v>0</v>
      </c>
      <c r="BG120" s="158">
        <f t="shared" ref="BG120:BG135" si="21">IF(N120="zákl. přenesená",J120,0)</f>
        <v>0</v>
      </c>
      <c r="BH120" s="158">
        <f t="shared" ref="BH120:BH135" si="22">IF(N120="sníž. přenesená",J120,0)</f>
        <v>0</v>
      </c>
      <c r="BI120" s="158">
        <f t="shared" ref="BI120:BI135" si="23">IF(N120="nulová",J120,0)</f>
        <v>0</v>
      </c>
      <c r="BJ120" s="12" t="s">
        <v>81</v>
      </c>
      <c r="BK120" s="158">
        <f t="shared" ref="BK120:BK135" si="24">ROUND(I120*H120,2)</f>
        <v>0</v>
      </c>
      <c r="BL120" s="12" t="s">
        <v>141</v>
      </c>
      <c r="BM120" s="12" t="s">
        <v>197</v>
      </c>
    </row>
    <row r="121" spans="2:65" s="1" customFormat="1" ht="16.5" customHeight="1">
      <c r="B121" s="116"/>
      <c r="C121" s="146" t="s">
        <v>140</v>
      </c>
      <c r="D121" s="146" t="s">
        <v>136</v>
      </c>
      <c r="E121" s="147" t="s">
        <v>198</v>
      </c>
      <c r="F121" s="148" t="s">
        <v>199</v>
      </c>
      <c r="G121" s="149" t="s">
        <v>149</v>
      </c>
      <c r="H121" s="150">
        <v>5</v>
      </c>
      <c r="I121" s="151"/>
      <c r="J121" s="152">
        <f t="shared" si="15"/>
        <v>0</v>
      </c>
      <c r="K121" s="148" t="s">
        <v>1</v>
      </c>
      <c r="L121" s="153"/>
      <c r="M121" s="154" t="s">
        <v>1</v>
      </c>
      <c r="N121" s="155" t="s">
        <v>44</v>
      </c>
      <c r="P121" s="156">
        <f t="shared" si="16"/>
        <v>0</v>
      </c>
      <c r="Q121" s="156">
        <v>0</v>
      </c>
      <c r="R121" s="156">
        <f t="shared" si="17"/>
        <v>0</v>
      </c>
      <c r="S121" s="156">
        <v>0</v>
      </c>
      <c r="T121" s="157">
        <f t="shared" si="18"/>
        <v>0</v>
      </c>
      <c r="AR121" s="12" t="s">
        <v>140</v>
      </c>
      <c r="AT121" s="12" t="s">
        <v>136</v>
      </c>
      <c r="AU121" s="12" t="s">
        <v>83</v>
      </c>
      <c r="AY121" s="12" t="s">
        <v>133</v>
      </c>
      <c r="BE121" s="158">
        <f t="shared" si="19"/>
        <v>0</v>
      </c>
      <c r="BF121" s="158">
        <f t="shared" si="20"/>
        <v>0</v>
      </c>
      <c r="BG121" s="158">
        <f t="shared" si="21"/>
        <v>0</v>
      </c>
      <c r="BH121" s="158">
        <f t="shared" si="22"/>
        <v>0</v>
      </c>
      <c r="BI121" s="158">
        <f t="shared" si="23"/>
        <v>0</v>
      </c>
      <c r="BJ121" s="12" t="s">
        <v>81</v>
      </c>
      <c r="BK121" s="158">
        <f t="shared" si="24"/>
        <v>0</v>
      </c>
      <c r="BL121" s="12" t="s">
        <v>141</v>
      </c>
      <c r="BM121" s="12" t="s">
        <v>200</v>
      </c>
    </row>
    <row r="122" spans="2:65" s="1" customFormat="1" ht="16.5" customHeight="1">
      <c r="B122" s="116"/>
      <c r="C122" s="146" t="s">
        <v>201</v>
      </c>
      <c r="D122" s="146" t="s">
        <v>136</v>
      </c>
      <c r="E122" s="147" t="s">
        <v>202</v>
      </c>
      <c r="F122" s="148" t="s">
        <v>203</v>
      </c>
      <c r="G122" s="149" t="s">
        <v>149</v>
      </c>
      <c r="H122" s="150">
        <v>1</v>
      </c>
      <c r="I122" s="151"/>
      <c r="J122" s="152">
        <f t="shared" si="15"/>
        <v>0</v>
      </c>
      <c r="K122" s="148" t="s">
        <v>1</v>
      </c>
      <c r="L122" s="153"/>
      <c r="M122" s="154" t="s">
        <v>1</v>
      </c>
      <c r="N122" s="155" t="s">
        <v>44</v>
      </c>
      <c r="P122" s="156">
        <f t="shared" si="16"/>
        <v>0</v>
      </c>
      <c r="Q122" s="156">
        <v>0</v>
      </c>
      <c r="R122" s="156">
        <f t="shared" si="17"/>
        <v>0</v>
      </c>
      <c r="S122" s="156">
        <v>0</v>
      </c>
      <c r="T122" s="157">
        <f t="shared" si="18"/>
        <v>0</v>
      </c>
      <c r="AR122" s="12" t="s">
        <v>140</v>
      </c>
      <c r="AT122" s="12" t="s">
        <v>136</v>
      </c>
      <c r="AU122" s="12" t="s">
        <v>83</v>
      </c>
      <c r="AY122" s="12" t="s">
        <v>133</v>
      </c>
      <c r="BE122" s="158">
        <f t="shared" si="19"/>
        <v>0</v>
      </c>
      <c r="BF122" s="158">
        <f t="shared" si="20"/>
        <v>0</v>
      </c>
      <c r="BG122" s="158">
        <f t="shared" si="21"/>
        <v>0</v>
      </c>
      <c r="BH122" s="158">
        <f t="shared" si="22"/>
        <v>0</v>
      </c>
      <c r="BI122" s="158">
        <f t="shared" si="23"/>
        <v>0</v>
      </c>
      <c r="BJ122" s="12" t="s">
        <v>81</v>
      </c>
      <c r="BK122" s="158">
        <f t="shared" si="24"/>
        <v>0</v>
      </c>
      <c r="BL122" s="12" t="s">
        <v>141</v>
      </c>
      <c r="BM122" s="12" t="s">
        <v>204</v>
      </c>
    </row>
    <row r="123" spans="2:65" s="1" customFormat="1" ht="16.5" customHeight="1">
      <c r="B123" s="116"/>
      <c r="C123" s="146" t="s">
        <v>205</v>
      </c>
      <c r="D123" s="146" t="s">
        <v>136</v>
      </c>
      <c r="E123" s="147" t="s">
        <v>206</v>
      </c>
      <c r="F123" s="148" t="s">
        <v>207</v>
      </c>
      <c r="G123" s="149" t="s">
        <v>149</v>
      </c>
      <c r="H123" s="150">
        <v>96</v>
      </c>
      <c r="I123" s="151"/>
      <c r="J123" s="152">
        <f t="shared" si="15"/>
        <v>0</v>
      </c>
      <c r="K123" s="148" t="s">
        <v>1</v>
      </c>
      <c r="L123" s="153"/>
      <c r="M123" s="154" t="s">
        <v>1</v>
      </c>
      <c r="N123" s="155" t="s">
        <v>44</v>
      </c>
      <c r="P123" s="156">
        <f t="shared" si="16"/>
        <v>0</v>
      </c>
      <c r="Q123" s="156">
        <v>0</v>
      </c>
      <c r="R123" s="156">
        <f t="shared" si="17"/>
        <v>0</v>
      </c>
      <c r="S123" s="156">
        <v>0</v>
      </c>
      <c r="T123" s="157">
        <f t="shared" si="18"/>
        <v>0</v>
      </c>
      <c r="AR123" s="12" t="s">
        <v>140</v>
      </c>
      <c r="AT123" s="12" t="s">
        <v>136</v>
      </c>
      <c r="AU123" s="12" t="s">
        <v>83</v>
      </c>
      <c r="AY123" s="12" t="s">
        <v>133</v>
      </c>
      <c r="BE123" s="158">
        <f t="shared" si="19"/>
        <v>0</v>
      </c>
      <c r="BF123" s="158">
        <f t="shared" si="20"/>
        <v>0</v>
      </c>
      <c r="BG123" s="158">
        <f t="shared" si="21"/>
        <v>0</v>
      </c>
      <c r="BH123" s="158">
        <f t="shared" si="22"/>
        <v>0</v>
      </c>
      <c r="BI123" s="158">
        <f t="shared" si="23"/>
        <v>0</v>
      </c>
      <c r="BJ123" s="12" t="s">
        <v>81</v>
      </c>
      <c r="BK123" s="158">
        <f t="shared" si="24"/>
        <v>0</v>
      </c>
      <c r="BL123" s="12" t="s">
        <v>141</v>
      </c>
      <c r="BM123" s="12" t="s">
        <v>208</v>
      </c>
    </row>
    <row r="124" spans="2:65" s="1" customFormat="1" ht="16.5" customHeight="1">
      <c r="B124" s="116"/>
      <c r="C124" s="146" t="s">
        <v>209</v>
      </c>
      <c r="D124" s="146" t="s">
        <v>136</v>
      </c>
      <c r="E124" s="147" t="s">
        <v>210</v>
      </c>
      <c r="F124" s="148" t="s">
        <v>211</v>
      </c>
      <c r="G124" s="149" t="s">
        <v>149</v>
      </c>
      <c r="H124" s="150">
        <v>8</v>
      </c>
      <c r="I124" s="151"/>
      <c r="J124" s="152">
        <f t="shared" si="15"/>
        <v>0</v>
      </c>
      <c r="K124" s="148" t="s">
        <v>1</v>
      </c>
      <c r="L124" s="153"/>
      <c r="M124" s="154" t="s">
        <v>1</v>
      </c>
      <c r="N124" s="155" t="s">
        <v>44</v>
      </c>
      <c r="P124" s="156">
        <f t="shared" si="16"/>
        <v>0</v>
      </c>
      <c r="Q124" s="156">
        <v>0</v>
      </c>
      <c r="R124" s="156">
        <f t="shared" si="17"/>
        <v>0</v>
      </c>
      <c r="S124" s="156">
        <v>0</v>
      </c>
      <c r="T124" s="157">
        <f t="shared" si="18"/>
        <v>0</v>
      </c>
      <c r="AR124" s="12" t="s">
        <v>140</v>
      </c>
      <c r="AT124" s="12" t="s">
        <v>136</v>
      </c>
      <c r="AU124" s="12" t="s">
        <v>83</v>
      </c>
      <c r="AY124" s="12" t="s">
        <v>133</v>
      </c>
      <c r="BE124" s="158">
        <f t="shared" si="19"/>
        <v>0</v>
      </c>
      <c r="BF124" s="158">
        <f t="shared" si="20"/>
        <v>0</v>
      </c>
      <c r="BG124" s="158">
        <f t="shared" si="21"/>
        <v>0</v>
      </c>
      <c r="BH124" s="158">
        <f t="shared" si="22"/>
        <v>0</v>
      </c>
      <c r="BI124" s="158">
        <f t="shared" si="23"/>
        <v>0</v>
      </c>
      <c r="BJ124" s="12" t="s">
        <v>81</v>
      </c>
      <c r="BK124" s="158">
        <f t="shared" si="24"/>
        <v>0</v>
      </c>
      <c r="BL124" s="12" t="s">
        <v>141</v>
      </c>
      <c r="BM124" s="12" t="s">
        <v>212</v>
      </c>
    </row>
    <row r="125" spans="2:65" s="1" customFormat="1" ht="16.5" customHeight="1">
      <c r="B125" s="116"/>
      <c r="C125" s="146" t="s">
        <v>213</v>
      </c>
      <c r="D125" s="146" t="s">
        <v>136</v>
      </c>
      <c r="E125" s="147" t="s">
        <v>214</v>
      </c>
      <c r="F125" s="148" t="s">
        <v>215</v>
      </c>
      <c r="G125" s="149" t="s">
        <v>149</v>
      </c>
      <c r="H125" s="150">
        <v>4</v>
      </c>
      <c r="I125" s="151"/>
      <c r="J125" s="152">
        <f t="shared" si="15"/>
        <v>0</v>
      </c>
      <c r="K125" s="148" t="s">
        <v>1</v>
      </c>
      <c r="L125" s="153"/>
      <c r="M125" s="154" t="s">
        <v>1</v>
      </c>
      <c r="N125" s="155" t="s">
        <v>44</v>
      </c>
      <c r="P125" s="156">
        <f t="shared" si="16"/>
        <v>0</v>
      </c>
      <c r="Q125" s="156">
        <v>0</v>
      </c>
      <c r="R125" s="156">
        <f t="shared" si="17"/>
        <v>0</v>
      </c>
      <c r="S125" s="156">
        <v>0</v>
      </c>
      <c r="T125" s="157">
        <f t="shared" si="18"/>
        <v>0</v>
      </c>
      <c r="AR125" s="12" t="s">
        <v>140</v>
      </c>
      <c r="AT125" s="12" t="s">
        <v>136</v>
      </c>
      <c r="AU125" s="12" t="s">
        <v>83</v>
      </c>
      <c r="AY125" s="12" t="s">
        <v>133</v>
      </c>
      <c r="BE125" s="158">
        <f t="shared" si="19"/>
        <v>0</v>
      </c>
      <c r="BF125" s="158">
        <f t="shared" si="20"/>
        <v>0</v>
      </c>
      <c r="BG125" s="158">
        <f t="shared" si="21"/>
        <v>0</v>
      </c>
      <c r="BH125" s="158">
        <f t="shared" si="22"/>
        <v>0</v>
      </c>
      <c r="BI125" s="158">
        <f t="shared" si="23"/>
        <v>0</v>
      </c>
      <c r="BJ125" s="12" t="s">
        <v>81</v>
      </c>
      <c r="BK125" s="158">
        <f t="shared" si="24"/>
        <v>0</v>
      </c>
      <c r="BL125" s="12" t="s">
        <v>141</v>
      </c>
      <c r="BM125" s="12" t="s">
        <v>216</v>
      </c>
    </row>
    <row r="126" spans="2:65" s="1" customFormat="1" ht="16.5" customHeight="1">
      <c r="B126" s="116"/>
      <c r="C126" s="146" t="s">
        <v>217</v>
      </c>
      <c r="D126" s="146" t="s">
        <v>136</v>
      </c>
      <c r="E126" s="147" t="s">
        <v>218</v>
      </c>
      <c r="F126" s="148" t="s">
        <v>219</v>
      </c>
      <c r="G126" s="149" t="s">
        <v>149</v>
      </c>
      <c r="H126" s="150">
        <v>48</v>
      </c>
      <c r="I126" s="151"/>
      <c r="J126" s="152">
        <f t="shared" si="15"/>
        <v>0</v>
      </c>
      <c r="K126" s="148" t="s">
        <v>1</v>
      </c>
      <c r="L126" s="153"/>
      <c r="M126" s="154" t="s">
        <v>1</v>
      </c>
      <c r="N126" s="155" t="s">
        <v>44</v>
      </c>
      <c r="P126" s="156">
        <f t="shared" si="16"/>
        <v>0</v>
      </c>
      <c r="Q126" s="156">
        <v>0</v>
      </c>
      <c r="R126" s="156">
        <f t="shared" si="17"/>
        <v>0</v>
      </c>
      <c r="S126" s="156">
        <v>0</v>
      </c>
      <c r="T126" s="157">
        <f t="shared" si="18"/>
        <v>0</v>
      </c>
      <c r="AR126" s="12" t="s">
        <v>140</v>
      </c>
      <c r="AT126" s="12" t="s">
        <v>136</v>
      </c>
      <c r="AU126" s="12" t="s">
        <v>83</v>
      </c>
      <c r="AY126" s="12" t="s">
        <v>133</v>
      </c>
      <c r="BE126" s="158">
        <f t="shared" si="19"/>
        <v>0</v>
      </c>
      <c r="BF126" s="158">
        <f t="shared" si="20"/>
        <v>0</v>
      </c>
      <c r="BG126" s="158">
        <f t="shared" si="21"/>
        <v>0</v>
      </c>
      <c r="BH126" s="158">
        <f t="shared" si="22"/>
        <v>0</v>
      </c>
      <c r="BI126" s="158">
        <f t="shared" si="23"/>
        <v>0</v>
      </c>
      <c r="BJ126" s="12" t="s">
        <v>81</v>
      </c>
      <c r="BK126" s="158">
        <f t="shared" si="24"/>
        <v>0</v>
      </c>
      <c r="BL126" s="12" t="s">
        <v>141</v>
      </c>
      <c r="BM126" s="12" t="s">
        <v>220</v>
      </c>
    </row>
    <row r="127" spans="2:65" s="1" customFormat="1" ht="16.5" customHeight="1">
      <c r="B127" s="116"/>
      <c r="C127" s="146" t="s">
        <v>221</v>
      </c>
      <c r="D127" s="146" t="s">
        <v>136</v>
      </c>
      <c r="E127" s="147" t="s">
        <v>222</v>
      </c>
      <c r="F127" s="148" t="s">
        <v>223</v>
      </c>
      <c r="G127" s="149" t="s">
        <v>149</v>
      </c>
      <c r="H127" s="150">
        <v>24</v>
      </c>
      <c r="I127" s="151"/>
      <c r="J127" s="152">
        <f t="shared" si="15"/>
        <v>0</v>
      </c>
      <c r="K127" s="148" t="s">
        <v>1</v>
      </c>
      <c r="L127" s="153"/>
      <c r="M127" s="154" t="s">
        <v>1</v>
      </c>
      <c r="N127" s="155" t="s">
        <v>44</v>
      </c>
      <c r="P127" s="156">
        <f t="shared" si="16"/>
        <v>0</v>
      </c>
      <c r="Q127" s="156">
        <v>0</v>
      </c>
      <c r="R127" s="156">
        <f t="shared" si="17"/>
        <v>0</v>
      </c>
      <c r="S127" s="156">
        <v>0</v>
      </c>
      <c r="T127" s="157">
        <f t="shared" si="18"/>
        <v>0</v>
      </c>
      <c r="AR127" s="12" t="s">
        <v>140</v>
      </c>
      <c r="AT127" s="12" t="s">
        <v>136</v>
      </c>
      <c r="AU127" s="12" t="s">
        <v>83</v>
      </c>
      <c r="AY127" s="12" t="s">
        <v>133</v>
      </c>
      <c r="BE127" s="158">
        <f t="shared" si="19"/>
        <v>0</v>
      </c>
      <c r="BF127" s="158">
        <f t="shared" si="20"/>
        <v>0</v>
      </c>
      <c r="BG127" s="158">
        <f t="shared" si="21"/>
        <v>0</v>
      </c>
      <c r="BH127" s="158">
        <f t="shared" si="22"/>
        <v>0</v>
      </c>
      <c r="BI127" s="158">
        <f t="shared" si="23"/>
        <v>0</v>
      </c>
      <c r="BJ127" s="12" t="s">
        <v>81</v>
      </c>
      <c r="BK127" s="158">
        <f t="shared" si="24"/>
        <v>0</v>
      </c>
      <c r="BL127" s="12" t="s">
        <v>141</v>
      </c>
      <c r="BM127" s="12" t="s">
        <v>224</v>
      </c>
    </row>
    <row r="128" spans="2:65" s="1" customFormat="1" ht="16.5" customHeight="1">
      <c r="B128" s="116"/>
      <c r="C128" s="146" t="s">
        <v>8</v>
      </c>
      <c r="D128" s="146" t="s">
        <v>136</v>
      </c>
      <c r="E128" s="147" t="s">
        <v>225</v>
      </c>
      <c r="F128" s="148" t="s">
        <v>226</v>
      </c>
      <c r="G128" s="149" t="s">
        <v>149</v>
      </c>
      <c r="H128" s="150">
        <v>24</v>
      </c>
      <c r="I128" s="151"/>
      <c r="J128" s="152">
        <f t="shared" si="15"/>
        <v>0</v>
      </c>
      <c r="K128" s="148" t="s">
        <v>1</v>
      </c>
      <c r="L128" s="153"/>
      <c r="M128" s="154" t="s">
        <v>1</v>
      </c>
      <c r="N128" s="155" t="s">
        <v>44</v>
      </c>
      <c r="P128" s="156">
        <f t="shared" si="16"/>
        <v>0</v>
      </c>
      <c r="Q128" s="156">
        <v>0</v>
      </c>
      <c r="R128" s="156">
        <f t="shared" si="17"/>
        <v>0</v>
      </c>
      <c r="S128" s="156">
        <v>0</v>
      </c>
      <c r="T128" s="157">
        <f t="shared" si="18"/>
        <v>0</v>
      </c>
      <c r="AR128" s="12" t="s">
        <v>140</v>
      </c>
      <c r="AT128" s="12" t="s">
        <v>136</v>
      </c>
      <c r="AU128" s="12" t="s">
        <v>83</v>
      </c>
      <c r="AY128" s="12" t="s">
        <v>133</v>
      </c>
      <c r="BE128" s="158">
        <f t="shared" si="19"/>
        <v>0</v>
      </c>
      <c r="BF128" s="158">
        <f t="shared" si="20"/>
        <v>0</v>
      </c>
      <c r="BG128" s="158">
        <f t="shared" si="21"/>
        <v>0</v>
      </c>
      <c r="BH128" s="158">
        <f t="shared" si="22"/>
        <v>0</v>
      </c>
      <c r="BI128" s="158">
        <f t="shared" si="23"/>
        <v>0</v>
      </c>
      <c r="BJ128" s="12" t="s">
        <v>81</v>
      </c>
      <c r="BK128" s="158">
        <f t="shared" si="24"/>
        <v>0</v>
      </c>
      <c r="BL128" s="12" t="s">
        <v>141</v>
      </c>
      <c r="BM128" s="12" t="s">
        <v>227</v>
      </c>
    </row>
    <row r="129" spans="2:65" s="1" customFormat="1" ht="16.5" customHeight="1">
      <c r="B129" s="116"/>
      <c r="C129" s="146" t="s">
        <v>228</v>
      </c>
      <c r="D129" s="146" t="s">
        <v>136</v>
      </c>
      <c r="E129" s="147" t="s">
        <v>229</v>
      </c>
      <c r="F129" s="148" t="s">
        <v>230</v>
      </c>
      <c r="G129" s="149" t="s">
        <v>149</v>
      </c>
      <c r="H129" s="150">
        <v>1</v>
      </c>
      <c r="I129" s="151"/>
      <c r="J129" s="152">
        <f t="shared" si="15"/>
        <v>0</v>
      </c>
      <c r="K129" s="148" t="s">
        <v>1</v>
      </c>
      <c r="L129" s="153"/>
      <c r="M129" s="154" t="s">
        <v>1</v>
      </c>
      <c r="N129" s="155" t="s">
        <v>44</v>
      </c>
      <c r="P129" s="156">
        <f t="shared" si="16"/>
        <v>0</v>
      </c>
      <c r="Q129" s="156">
        <v>0</v>
      </c>
      <c r="R129" s="156">
        <f t="shared" si="17"/>
        <v>0</v>
      </c>
      <c r="S129" s="156">
        <v>0</v>
      </c>
      <c r="T129" s="157">
        <f t="shared" si="18"/>
        <v>0</v>
      </c>
      <c r="AR129" s="12" t="s">
        <v>140</v>
      </c>
      <c r="AT129" s="12" t="s">
        <v>136</v>
      </c>
      <c r="AU129" s="12" t="s">
        <v>83</v>
      </c>
      <c r="AY129" s="12" t="s">
        <v>133</v>
      </c>
      <c r="BE129" s="158">
        <f t="shared" si="19"/>
        <v>0</v>
      </c>
      <c r="BF129" s="158">
        <f t="shared" si="20"/>
        <v>0</v>
      </c>
      <c r="BG129" s="158">
        <f t="shared" si="21"/>
        <v>0</v>
      </c>
      <c r="BH129" s="158">
        <f t="shared" si="22"/>
        <v>0</v>
      </c>
      <c r="BI129" s="158">
        <f t="shared" si="23"/>
        <v>0</v>
      </c>
      <c r="BJ129" s="12" t="s">
        <v>81</v>
      </c>
      <c r="BK129" s="158">
        <f t="shared" si="24"/>
        <v>0</v>
      </c>
      <c r="BL129" s="12" t="s">
        <v>141</v>
      </c>
      <c r="BM129" s="12" t="s">
        <v>231</v>
      </c>
    </row>
    <row r="130" spans="2:65" s="1" customFormat="1" ht="16.5" customHeight="1">
      <c r="B130" s="116"/>
      <c r="C130" s="146" t="s">
        <v>232</v>
      </c>
      <c r="D130" s="146" t="s">
        <v>136</v>
      </c>
      <c r="E130" s="147" t="s">
        <v>233</v>
      </c>
      <c r="F130" s="148" t="s">
        <v>234</v>
      </c>
      <c r="G130" s="149" t="s">
        <v>235</v>
      </c>
      <c r="H130" s="150">
        <v>0.1</v>
      </c>
      <c r="I130" s="151"/>
      <c r="J130" s="152">
        <f t="shared" si="15"/>
        <v>0</v>
      </c>
      <c r="K130" s="148" t="s">
        <v>1</v>
      </c>
      <c r="L130" s="153"/>
      <c r="M130" s="154" t="s">
        <v>1</v>
      </c>
      <c r="N130" s="155" t="s">
        <v>44</v>
      </c>
      <c r="P130" s="156">
        <f t="shared" si="16"/>
        <v>0</v>
      </c>
      <c r="Q130" s="156">
        <v>0</v>
      </c>
      <c r="R130" s="156">
        <f t="shared" si="17"/>
        <v>0</v>
      </c>
      <c r="S130" s="156">
        <v>0</v>
      </c>
      <c r="T130" s="157">
        <f t="shared" si="18"/>
        <v>0</v>
      </c>
      <c r="AR130" s="12" t="s">
        <v>140</v>
      </c>
      <c r="AT130" s="12" t="s">
        <v>136</v>
      </c>
      <c r="AU130" s="12" t="s">
        <v>83</v>
      </c>
      <c r="AY130" s="12" t="s">
        <v>133</v>
      </c>
      <c r="BE130" s="158">
        <f t="shared" si="19"/>
        <v>0</v>
      </c>
      <c r="BF130" s="158">
        <f t="shared" si="20"/>
        <v>0</v>
      </c>
      <c r="BG130" s="158">
        <f t="shared" si="21"/>
        <v>0</v>
      </c>
      <c r="BH130" s="158">
        <f t="shared" si="22"/>
        <v>0</v>
      </c>
      <c r="BI130" s="158">
        <f t="shared" si="23"/>
        <v>0</v>
      </c>
      <c r="BJ130" s="12" t="s">
        <v>81</v>
      </c>
      <c r="BK130" s="158">
        <f t="shared" si="24"/>
        <v>0</v>
      </c>
      <c r="BL130" s="12" t="s">
        <v>141</v>
      </c>
      <c r="BM130" s="12" t="s">
        <v>236</v>
      </c>
    </row>
    <row r="131" spans="2:65" s="1" customFormat="1" ht="16.5" customHeight="1">
      <c r="B131" s="116"/>
      <c r="C131" s="146" t="s">
        <v>237</v>
      </c>
      <c r="D131" s="146" t="s">
        <v>136</v>
      </c>
      <c r="E131" s="147" t="s">
        <v>238</v>
      </c>
      <c r="F131" s="148" t="s">
        <v>239</v>
      </c>
      <c r="G131" s="149" t="s">
        <v>149</v>
      </c>
      <c r="H131" s="150">
        <v>1</v>
      </c>
      <c r="I131" s="151"/>
      <c r="J131" s="152">
        <f t="shared" si="15"/>
        <v>0</v>
      </c>
      <c r="K131" s="148" t="s">
        <v>1</v>
      </c>
      <c r="L131" s="153"/>
      <c r="M131" s="154" t="s">
        <v>1</v>
      </c>
      <c r="N131" s="155" t="s">
        <v>44</v>
      </c>
      <c r="P131" s="156">
        <f t="shared" si="16"/>
        <v>0</v>
      </c>
      <c r="Q131" s="156">
        <v>0</v>
      </c>
      <c r="R131" s="156">
        <f t="shared" si="17"/>
        <v>0</v>
      </c>
      <c r="S131" s="156">
        <v>0</v>
      </c>
      <c r="T131" s="157">
        <f t="shared" si="18"/>
        <v>0</v>
      </c>
      <c r="AR131" s="12" t="s">
        <v>140</v>
      </c>
      <c r="AT131" s="12" t="s">
        <v>136</v>
      </c>
      <c r="AU131" s="12" t="s">
        <v>83</v>
      </c>
      <c r="AY131" s="12" t="s">
        <v>133</v>
      </c>
      <c r="BE131" s="158">
        <f t="shared" si="19"/>
        <v>0</v>
      </c>
      <c r="BF131" s="158">
        <f t="shared" si="20"/>
        <v>0</v>
      </c>
      <c r="BG131" s="158">
        <f t="shared" si="21"/>
        <v>0</v>
      </c>
      <c r="BH131" s="158">
        <f t="shared" si="22"/>
        <v>0</v>
      </c>
      <c r="BI131" s="158">
        <f t="shared" si="23"/>
        <v>0</v>
      </c>
      <c r="BJ131" s="12" t="s">
        <v>81</v>
      </c>
      <c r="BK131" s="158">
        <f t="shared" si="24"/>
        <v>0</v>
      </c>
      <c r="BL131" s="12" t="s">
        <v>141</v>
      </c>
      <c r="BM131" s="12" t="s">
        <v>240</v>
      </c>
    </row>
    <row r="132" spans="2:65" s="1" customFormat="1" ht="16.5" customHeight="1">
      <c r="B132" s="116"/>
      <c r="C132" s="146" t="s">
        <v>241</v>
      </c>
      <c r="D132" s="146" t="s">
        <v>136</v>
      </c>
      <c r="E132" s="147" t="s">
        <v>242</v>
      </c>
      <c r="F132" s="148" t="s">
        <v>243</v>
      </c>
      <c r="G132" s="149" t="s">
        <v>149</v>
      </c>
      <c r="H132" s="150">
        <v>1</v>
      </c>
      <c r="I132" s="151"/>
      <c r="J132" s="152">
        <f t="shared" si="15"/>
        <v>0</v>
      </c>
      <c r="K132" s="148" t="s">
        <v>1</v>
      </c>
      <c r="L132" s="153"/>
      <c r="M132" s="154" t="s">
        <v>1</v>
      </c>
      <c r="N132" s="155" t="s">
        <v>44</v>
      </c>
      <c r="P132" s="156">
        <f t="shared" si="16"/>
        <v>0</v>
      </c>
      <c r="Q132" s="156">
        <v>0</v>
      </c>
      <c r="R132" s="156">
        <f t="shared" si="17"/>
        <v>0</v>
      </c>
      <c r="S132" s="156">
        <v>0</v>
      </c>
      <c r="T132" s="157">
        <f t="shared" si="18"/>
        <v>0</v>
      </c>
      <c r="AR132" s="12" t="s">
        <v>140</v>
      </c>
      <c r="AT132" s="12" t="s">
        <v>136</v>
      </c>
      <c r="AU132" s="12" t="s">
        <v>83</v>
      </c>
      <c r="AY132" s="12" t="s">
        <v>133</v>
      </c>
      <c r="BE132" s="158">
        <f t="shared" si="19"/>
        <v>0</v>
      </c>
      <c r="BF132" s="158">
        <f t="shared" si="20"/>
        <v>0</v>
      </c>
      <c r="BG132" s="158">
        <f t="shared" si="21"/>
        <v>0</v>
      </c>
      <c r="BH132" s="158">
        <f t="shared" si="22"/>
        <v>0</v>
      </c>
      <c r="BI132" s="158">
        <f t="shared" si="23"/>
        <v>0</v>
      </c>
      <c r="BJ132" s="12" t="s">
        <v>81</v>
      </c>
      <c r="BK132" s="158">
        <f t="shared" si="24"/>
        <v>0</v>
      </c>
      <c r="BL132" s="12" t="s">
        <v>141</v>
      </c>
      <c r="BM132" s="12" t="s">
        <v>244</v>
      </c>
    </row>
    <row r="133" spans="2:65" s="1" customFormat="1" ht="16.5" customHeight="1">
      <c r="B133" s="116"/>
      <c r="C133" s="146" t="s">
        <v>245</v>
      </c>
      <c r="D133" s="146" t="s">
        <v>136</v>
      </c>
      <c r="E133" s="147" t="s">
        <v>246</v>
      </c>
      <c r="F133" s="148" t="s">
        <v>247</v>
      </c>
      <c r="G133" s="149" t="s">
        <v>149</v>
      </c>
      <c r="H133" s="150">
        <v>2</v>
      </c>
      <c r="I133" s="151"/>
      <c r="J133" s="152">
        <f t="shared" si="15"/>
        <v>0</v>
      </c>
      <c r="K133" s="148" t="s">
        <v>1</v>
      </c>
      <c r="L133" s="153"/>
      <c r="M133" s="154" t="s">
        <v>1</v>
      </c>
      <c r="N133" s="155" t="s">
        <v>44</v>
      </c>
      <c r="P133" s="156">
        <f t="shared" si="16"/>
        <v>0</v>
      </c>
      <c r="Q133" s="156">
        <v>0</v>
      </c>
      <c r="R133" s="156">
        <f t="shared" si="17"/>
        <v>0</v>
      </c>
      <c r="S133" s="156">
        <v>0</v>
      </c>
      <c r="T133" s="157">
        <f t="shared" si="18"/>
        <v>0</v>
      </c>
      <c r="AR133" s="12" t="s">
        <v>140</v>
      </c>
      <c r="AT133" s="12" t="s">
        <v>136</v>
      </c>
      <c r="AU133" s="12" t="s">
        <v>83</v>
      </c>
      <c r="AY133" s="12" t="s">
        <v>133</v>
      </c>
      <c r="BE133" s="158">
        <f t="shared" si="19"/>
        <v>0</v>
      </c>
      <c r="BF133" s="158">
        <f t="shared" si="20"/>
        <v>0</v>
      </c>
      <c r="BG133" s="158">
        <f t="shared" si="21"/>
        <v>0</v>
      </c>
      <c r="BH133" s="158">
        <f t="shared" si="22"/>
        <v>0</v>
      </c>
      <c r="BI133" s="158">
        <f t="shared" si="23"/>
        <v>0</v>
      </c>
      <c r="BJ133" s="12" t="s">
        <v>81</v>
      </c>
      <c r="BK133" s="158">
        <f t="shared" si="24"/>
        <v>0</v>
      </c>
      <c r="BL133" s="12" t="s">
        <v>141</v>
      </c>
      <c r="BM133" s="12" t="s">
        <v>248</v>
      </c>
    </row>
    <row r="134" spans="2:65" s="1" customFormat="1" ht="16.5" customHeight="1">
      <c r="B134" s="116"/>
      <c r="C134" s="146" t="s">
        <v>7</v>
      </c>
      <c r="D134" s="146" t="s">
        <v>136</v>
      </c>
      <c r="E134" s="147" t="s">
        <v>249</v>
      </c>
      <c r="F134" s="148" t="s">
        <v>250</v>
      </c>
      <c r="G134" s="149" t="s">
        <v>149</v>
      </c>
      <c r="H134" s="150">
        <v>1</v>
      </c>
      <c r="I134" s="151"/>
      <c r="J134" s="152">
        <f t="shared" si="15"/>
        <v>0</v>
      </c>
      <c r="K134" s="148" t="s">
        <v>1</v>
      </c>
      <c r="L134" s="153"/>
      <c r="M134" s="154" t="s">
        <v>1</v>
      </c>
      <c r="N134" s="155" t="s">
        <v>44</v>
      </c>
      <c r="P134" s="156">
        <f t="shared" si="16"/>
        <v>0</v>
      </c>
      <c r="Q134" s="156">
        <v>0</v>
      </c>
      <c r="R134" s="156">
        <f t="shared" si="17"/>
        <v>0</v>
      </c>
      <c r="S134" s="156">
        <v>0</v>
      </c>
      <c r="T134" s="157">
        <f t="shared" si="18"/>
        <v>0</v>
      </c>
      <c r="AR134" s="12" t="s">
        <v>140</v>
      </c>
      <c r="AT134" s="12" t="s">
        <v>136</v>
      </c>
      <c r="AU134" s="12" t="s">
        <v>83</v>
      </c>
      <c r="AY134" s="12" t="s">
        <v>133</v>
      </c>
      <c r="BE134" s="158">
        <f t="shared" si="19"/>
        <v>0</v>
      </c>
      <c r="BF134" s="158">
        <f t="shared" si="20"/>
        <v>0</v>
      </c>
      <c r="BG134" s="158">
        <f t="shared" si="21"/>
        <v>0</v>
      </c>
      <c r="BH134" s="158">
        <f t="shared" si="22"/>
        <v>0</v>
      </c>
      <c r="BI134" s="158">
        <f t="shared" si="23"/>
        <v>0</v>
      </c>
      <c r="BJ134" s="12" t="s">
        <v>81</v>
      </c>
      <c r="BK134" s="158">
        <f t="shared" si="24"/>
        <v>0</v>
      </c>
      <c r="BL134" s="12" t="s">
        <v>141</v>
      </c>
      <c r="BM134" s="12" t="s">
        <v>251</v>
      </c>
    </row>
    <row r="135" spans="2:65" s="1" customFormat="1" ht="16.5" customHeight="1">
      <c r="B135" s="116"/>
      <c r="C135" s="146" t="s">
        <v>252</v>
      </c>
      <c r="D135" s="146" t="s">
        <v>136</v>
      </c>
      <c r="E135" s="147" t="s">
        <v>253</v>
      </c>
      <c r="F135" s="148" t="s">
        <v>254</v>
      </c>
      <c r="G135" s="149" t="s">
        <v>235</v>
      </c>
      <c r="H135" s="150">
        <v>0.2</v>
      </c>
      <c r="I135" s="151"/>
      <c r="J135" s="152">
        <f t="shared" si="15"/>
        <v>0</v>
      </c>
      <c r="K135" s="148" t="s">
        <v>1</v>
      </c>
      <c r="L135" s="153"/>
      <c r="M135" s="154" t="s">
        <v>1</v>
      </c>
      <c r="N135" s="155" t="s">
        <v>44</v>
      </c>
      <c r="P135" s="156">
        <f t="shared" si="16"/>
        <v>0</v>
      </c>
      <c r="Q135" s="156">
        <v>0</v>
      </c>
      <c r="R135" s="156">
        <f t="shared" si="17"/>
        <v>0</v>
      </c>
      <c r="S135" s="156">
        <v>0</v>
      </c>
      <c r="T135" s="157">
        <f t="shared" si="18"/>
        <v>0</v>
      </c>
      <c r="AR135" s="12" t="s">
        <v>140</v>
      </c>
      <c r="AT135" s="12" t="s">
        <v>136</v>
      </c>
      <c r="AU135" s="12" t="s">
        <v>83</v>
      </c>
      <c r="AY135" s="12" t="s">
        <v>133</v>
      </c>
      <c r="BE135" s="158">
        <f t="shared" si="19"/>
        <v>0</v>
      </c>
      <c r="BF135" s="158">
        <f t="shared" si="20"/>
        <v>0</v>
      </c>
      <c r="BG135" s="158">
        <f t="shared" si="21"/>
        <v>0</v>
      </c>
      <c r="BH135" s="158">
        <f t="shared" si="22"/>
        <v>0</v>
      </c>
      <c r="BI135" s="158">
        <f t="shared" si="23"/>
        <v>0</v>
      </c>
      <c r="BJ135" s="12" t="s">
        <v>81</v>
      </c>
      <c r="BK135" s="158">
        <f t="shared" si="24"/>
        <v>0</v>
      </c>
      <c r="BL135" s="12" t="s">
        <v>141</v>
      </c>
      <c r="BM135" s="12" t="s">
        <v>255</v>
      </c>
    </row>
    <row r="136" spans="2:65" s="10" customFormat="1" ht="22.8" customHeight="1">
      <c r="B136" s="134"/>
      <c r="D136" s="135" t="s">
        <v>72</v>
      </c>
      <c r="E136" s="144" t="s">
        <v>256</v>
      </c>
      <c r="F136" s="144" t="s">
        <v>257</v>
      </c>
      <c r="I136" s="137"/>
      <c r="J136" s="145">
        <f>BK136</f>
        <v>0</v>
      </c>
      <c r="L136" s="134"/>
      <c r="M136" s="139"/>
      <c r="P136" s="140">
        <f>P137</f>
        <v>0</v>
      </c>
      <c r="R136" s="140">
        <f>R137</f>
        <v>0</v>
      </c>
      <c r="T136" s="141">
        <f>T137</f>
        <v>0</v>
      </c>
      <c r="AR136" s="135" t="s">
        <v>81</v>
      </c>
      <c r="AT136" s="142" t="s">
        <v>72</v>
      </c>
      <c r="AU136" s="142" t="s">
        <v>81</v>
      </c>
      <c r="AY136" s="135" t="s">
        <v>133</v>
      </c>
      <c r="BK136" s="143">
        <f>BK137</f>
        <v>0</v>
      </c>
    </row>
    <row r="137" spans="2:65" s="1" customFormat="1" ht="16.5" customHeight="1">
      <c r="B137" s="116"/>
      <c r="C137" s="146" t="s">
        <v>258</v>
      </c>
      <c r="D137" s="146" t="s">
        <v>136</v>
      </c>
      <c r="E137" s="147" t="s">
        <v>259</v>
      </c>
      <c r="F137" s="148" t="s">
        <v>260</v>
      </c>
      <c r="G137" s="149" t="s">
        <v>149</v>
      </c>
      <c r="H137" s="150">
        <v>1</v>
      </c>
      <c r="I137" s="151"/>
      <c r="J137" s="152">
        <f>ROUND(I137*H137,2)</f>
        <v>0</v>
      </c>
      <c r="K137" s="148" t="s">
        <v>1</v>
      </c>
      <c r="L137" s="153"/>
      <c r="M137" s="154" t="s">
        <v>1</v>
      </c>
      <c r="N137" s="155" t="s">
        <v>44</v>
      </c>
      <c r="P137" s="156">
        <f>O137*H137</f>
        <v>0</v>
      </c>
      <c r="Q137" s="156">
        <v>0</v>
      </c>
      <c r="R137" s="156">
        <f>Q137*H137</f>
        <v>0</v>
      </c>
      <c r="S137" s="156">
        <v>0</v>
      </c>
      <c r="T137" s="157">
        <f>S137*H137</f>
        <v>0</v>
      </c>
      <c r="AR137" s="12" t="s">
        <v>140</v>
      </c>
      <c r="AT137" s="12" t="s">
        <v>136</v>
      </c>
      <c r="AU137" s="12" t="s">
        <v>83</v>
      </c>
      <c r="AY137" s="12" t="s">
        <v>133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2" t="s">
        <v>81</v>
      </c>
      <c r="BK137" s="158">
        <f>ROUND(I137*H137,2)</f>
        <v>0</v>
      </c>
      <c r="BL137" s="12" t="s">
        <v>141</v>
      </c>
      <c r="BM137" s="12" t="s">
        <v>261</v>
      </c>
    </row>
    <row r="138" spans="2:65" s="10" customFormat="1" ht="22.8" customHeight="1">
      <c r="B138" s="134"/>
      <c r="D138" s="135" t="s">
        <v>72</v>
      </c>
      <c r="E138" s="144" t="s">
        <v>262</v>
      </c>
      <c r="F138" s="144" t="s">
        <v>263</v>
      </c>
      <c r="I138" s="137"/>
      <c r="J138" s="145">
        <f>BK138</f>
        <v>0</v>
      </c>
      <c r="L138" s="134"/>
      <c r="M138" s="139"/>
      <c r="P138" s="140">
        <f>SUM(P139:P146)</f>
        <v>0</v>
      </c>
      <c r="R138" s="140">
        <f>SUM(R139:R146)</f>
        <v>0</v>
      </c>
      <c r="T138" s="141">
        <f>SUM(T139:T146)</f>
        <v>0</v>
      </c>
      <c r="AR138" s="135" t="s">
        <v>81</v>
      </c>
      <c r="AT138" s="142" t="s">
        <v>72</v>
      </c>
      <c r="AU138" s="142" t="s">
        <v>81</v>
      </c>
      <c r="AY138" s="135" t="s">
        <v>133</v>
      </c>
      <c r="BK138" s="143">
        <f>SUM(BK139:BK146)</f>
        <v>0</v>
      </c>
    </row>
    <row r="139" spans="2:65" s="1" customFormat="1" ht="16.5" customHeight="1">
      <c r="B139" s="116"/>
      <c r="C139" s="146" t="s">
        <v>264</v>
      </c>
      <c r="D139" s="146" t="s">
        <v>136</v>
      </c>
      <c r="E139" s="147" t="s">
        <v>265</v>
      </c>
      <c r="F139" s="148" t="s">
        <v>266</v>
      </c>
      <c r="G139" s="149" t="s">
        <v>149</v>
      </c>
      <c r="H139" s="150">
        <v>10</v>
      </c>
      <c r="I139" s="151"/>
      <c r="J139" s="152">
        <f>ROUND(I139*H139,2)</f>
        <v>0</v>
      </c>
      <c r="K139" s="148" t="s">
        <v>1</v>
      </c>
      <c r="L139" s="153"/>
      <c r="M139" s="154" t="s">
        <v>1</v>
      </c>
      <c r="N139" s="155" t="s">
        <v>44</v>
      </c>
      <c r="P139" s="156">
        <f>O139*H139</f>
        <v>0</v>
      </c>
      <c r="Q139" s="156">
        <v>0</v>
      </c>
      <c r="R139" s="156">
        <f>Q139*H139</f>
        <v>0</v>
      </c>
      <c r="S139" s="156">
        <v>0</v>
      </c>
      <c r="T139" s="157">
        <f>S139*H139</f>
        <v>0</v>
      </c>
      <c r="AR139" s="12" t="s">
        <v>140</v>
      </c>
      <c r="AT139" s="12" t="s">
        <v>136</v>
      </c>
      <c r="AU139" s="12" t="s">
        <v>83</v>
      </c>
      <c r="AY139" s="12" t="s">
        <v>133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2" t="s">
        <v>81</v>
      </c>
      <c r="BK139" s="158">
        <f>ROUND(I139*H139,2)</f>
        <v>0</v>
      </c>
      <c r="BL139" s="12" t="s">
        <v>141</v>
      </c>
      <c r="BM139" s="12" t="s">
        <v>267</v>
      </c>
    </row>
    <row r="140" spans="2:65" s="1" customFormat="1" ht="16.5" customHeight="1">
      <c r="B140" s="116"/>
      <c r="C140" s="146" t="s">
        <v>268</v>
      </c>
      <c r="D140" s="146" t="s">
        <v>136</v>
      </c>
      <c r="E140" s="147" t="s">
        <v>269</v>
      </c>
      <c r="F140" s="148" t="s">
        <v>270</v>
      </c>
      <c r="G140" s="149" t="s">
        <v>271</v>
      </c>
      <c r="H140" s="150">
        <v>10</v>
      </c>
      <c r="I140" s="151"/>
      <c r="J140" s="152">
        <f>ROUND(I140*H140,2)</f>
        <v>0</v>
      </c>
      <c r="K140" s="148" t="s">
        <v>1</v>
      </c>
      <c r="L140" s="153"/>
      <c r="M140" s="154" t="s">
        <v>1</v>
      </c>
      <c r="N140" s="155" t="s">
        <v>44</v>
      </c>
      <c r="P140" s="156">
        <f>O140*H140</f>
        <v>0</v>
      </c>
      <c r="Q140" s="156">
        <v>0</v>
      </c>
      <c r="R140" s="156">
        <f>Q140*H140</f>
        <v>0</v>
      </c>
      <c r="S140" s="156">
        <v>0</v>
      </c>
      <c r="T140" s="157">
        <f>S140*H140</f>
        <v>0</v>
      </c>
      <c r="AR140" s="12" t="s">
        <v>140</v>
      </c>
      <c r="AT140" s="12" t="s">
        <v>136</v>
      </c>
      <c r="AU140" s="12" t="s">
        <v>83</v>
      </c>
      <c r="AY140" s="12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2" t="s">
        <v>81</v>
      </c>
      <c r="BK140" s="158">
        <f>ROUND(I140*H140,2)</f>
        <v>0</v>
      </c>
      <c r="BL140" s="12" t="s">
        <v>141</v>
      </c>
      <c r="BM140" s="12" t="s">
        <v>272</v>
      </c>
    </row>
    <row r="141" spans="2:65" s="1" customFormat="1" ht="16.5" customHeight="1">
      <c r="B141" s="116"/>
      <c r="C141" s="146" t="s">
        <v>273</v>
      </c>
      <c r="D141" s="146" t="s">
        <v>136</v>
      </c>
      <c r="E141" s="147" t="s">
        <v>274</v>
      </c>
      <c r="F141" s="148" t="s">
        <v>275</v>
      </c>
      <c r="G141" s="149" t="s">
        <v>149</v>
      </c>
      <c r="H141" s="150">
        <v>2</v>
      </c>
      <c r="I141" s="151"/>
      <c r="J141" s="152">
        <f>ROUND(I141*H141,2)</f>
        <v>0</v>
      </c>
      <c r="K141" s="148" t="s">
        <v>1</v>
      </c>
      <c r="L141" s="153"/>
      <c r="M141" s="154" t="s">
        <v>1</v>
      </c>
      <c r="N141" s="155" t="s">
        <v>44</v>
      </c>
      <c r="P141" s="156">
        <f>O141*H141</f>
        <v>0</v>
      </c>
      <c r="Q141" s="156">
        <v>0</v>
      </c>
      <c r="R141" s="156">
        <f>Q141*H141</f>
        <v>0</v>
      </c>
      <c r="S141" s="156">
        <v>0</v>
      </c>
      <c r="T141" s="157">
        <f>S141*H141</f>
        <v>0</v>
      </c>
      <c r="AR141" s="12" t="s">
        <v>140</v>
      </c>
      <c r="AT141" s="12" t="s">
        <v>136</v>
      </c>
      <c r="AU141" s="12" t="s">
        <v>83</v>
      </c>
      <c r="AY141" s="12" t="s">
        <v>133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2" t="s">
        <v>81</v>
      </c>
      <c r="BK141" s="158">
        <f>ROUND(I141*H141,2)</f>
        <v>0</v>
      </c>
      <c r="BL141" s="12" t="s">
        <v>141</v>
      </c>
      <c r="BM141" s="12" t="s">
        <v>276</v>
      </c>
    </row>
    <row r="142" spans="2:65" s="1" customFormat="1" ht="16.5" customHeight="1">
      <c r="B142" s="116"/>
      <c r="C142" s="146" t="s">
        <v>277</v>
      </c>
      <c r="D142" s="146" t="s">
        <v>136</v>
      </c>
      <c r="E142" s="147" t="s">
        <v>278</v>
      </c>
      <c r="F142" s="148" t="s">
        <v>279</v>
      </c>
      <c r="G142" s="149" t="s">
        <v>149</v>
      </c>
      <c r="H142" s="150">
        <v>40</v>
      </c>
      <c r="I142" s="151"/>
      <c r="J142" s="152">
        <f>ROUND(I142*H142,2)</f>
        <v>0</v>
      </c>
      <c r="K142" s="148" t="s">
        <v>1</v>
      </c>
      <c r="L142" s="153"/>
      <c r="M142" s="154" t="s">
        <v>1</v>
      </c>
      <c r="N142" s="155" t="s">
        <v>44</v>
      </c>
      <c r="P142" s="156">
        <f>O142*H142</f>
        <v>0</v>
      </c>
      <c r="Q142" s="156">
        <v>0</v>
      </c>
      <c r="R142" s="156">
        <f>Q142*H142</f>
        <v>0</v>
      </c>
      <c r="S142" s="156">
        <v>0</v>
      </c>
      <c r="T142" s="157">
        <f>S142*H142</f>
        <v>0</v>
      </c>
      <c r="AR142" s="12" t="s">
        <v>140</v>
      </c>
      <c r="AT142" s="12" t="s">
        <v>136</v>
      </c>
      <c r="AU142" s="12" t="s">
        <v>83</v>
      </c>
      <c r="AY142" s="12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2" t="s">
        <v>81</v>
      </c>
      <c r="BK142" s="158">
        <f>ROUND(I142*H142,2)</f>
        <v>0</v>
      </c>
      <c r="BL142" s="12" t="s">
        <v>141</v>
      </c>
      <c r="BM142" s="12" t="s">
        <v>280</v>
      </c>
    </row>
    <row r="143" spans="2:65" s="1" customFormat="1" ht="16.5" customHeight="1">
      <c r="B143" s="116"/>
      <c r="C143" s="146" t="s">
        <v>281</v>
      </c>
      <c r="D143" s="146" t="s">
        <v>136</v>
      </c>
      <c r="E143" s="147" t="s">
        <v>282</v>
      </c>
      <c r="F143" s="148" t="s">
        <v>283</v>
      </c>
      <c r="G143" s="149" t="s">
        <v>284</v>
      </c>
      <c r="H143" s="150">
        <v>1</v>
      </c>
      <c r="I143" s="151"/>
      <c r="J143" s="152">
        <f>ROUND(I143*H143,2)</f>
        <v>0</v>
      </c>
      <c r="K143" s="148" t="s">
        <v>1</v>
      </c>
      <c r="L143" s="153"/>
      <c r="M143" s="154" t="s">
        <v>1</v>
      </c>
      <c r="N143" s="155" t="s">
        <v>44</v>
      </c>
      <c r="P143" s="156">
        <f>O143*H143</f>
        <v>0</v>
      </c>
      <c r="Q143" s="156">
        <v>0</v>
      </c>
      <c r="R143" s="156">
        <f>Q143*H143</f>
        <v>0</v>
      </c>
      <c r="S143" s="156">
        <v>0</v>
      </c>
      <c r="T143" s="157">
        <f>S143*H143</f>
        <v>0</v>
      </c>
      <c r="AR143" s="12" t="s">
        <v>140</v>
      </c>
      <c r="AT143" s="12" t="s">
        <v>136</v>
      </c>
      <c r="AU143" s="12" t="s">
        <v>83</v>
      </c>
      <c r="AY143" s="12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2" t="s">
        <v>81</v>
      </c>
      <c r="BK143" s="158">
        <f>ROUND(I143*H143,2)</f>
        <v>0</v>
      </c>
      <c r="BL143" s="12" t="s">
        <v>141</v>
      </c>
      <c r="BM143" s="12" t="s">
        <v>285</v>
      </c>
    </row>
    <row r="144" spans="2:65" s="1" customFormat="1" ht="19.2">
      <c r="B144" s="26"/>
      <c r="D144" s="159" t="s">
        <v>286</v>
      </c>
      <c r="F144" s="160" t="s">
        <v>287</v>
      </c>
      <c r="I144" s="79"/>
      <c r="L144" s="26"/>
      <c r="M144" s="161"/>
      <c r="T144" s="45"/>
      <c r="AT144" s="12" t="s">
        <v>286</v>
      </c>
      <c r="AU144" s="12" t="s">
        <v>83</v>
      </c>
    </row>
    <row r="145" spans="2:65" s="1" customFormat="1" ht="16.5" customHeight="1">
      <c r="B145" s="116"/>
      <c r="C145" s="146" t="s">
        <v>288</v>
      </c>
      <c r="D145" s="146" t="s">
        <v>136</v>
      </c>
      <c r="E145" s="147" t="s">
        <v>289</v>
      </c>
      <c r="F145" s="148" t="s">
        <v>290</v>
      </c>
      <c r="G145" s="149" t="s">
        <v>284</v>
      </c>
      <c r="H145" s="150">
        <v>1</v>
      </c>
      <c r="I145" s="151"/>
      <c r="J145" s="152">
        <f>ROUND(I145*H145,2)</f>
        <v>0</v>
      </c>
      <c r="K145" s="148" t="s">
        <v>1</v>
      </c>
      <c r="L145" s="153"/>
      <c r="M145" s="154" t="s">
        <v>1</v>
      </c>
      <c r="N145" s="155" t="s">
        <v>44</v>
      </c>
      <c r="P145" s="156">
        <f>O145*H145</f>
        <v>0</v>
      </c>
      <c r="Q145" s="156">
        <v>0</v>
      </c>
      <c r="R145" s="156">
        <f>Q145*H145</f>
        <v>0</v>
      </c>
      <c r="S145" s="156">
        <v>0</v>
      </c>
      <c r="T145" s="157">
        <f>S145*H145</f>
        <v>0</v>
      </c>
      <c r="AR145" s="12" t="s">
        <v>140</v>
      </c>
      <c r="AT145" s="12" t="s">
        <v>136</v>
      </c>
      <c r="AU145" s="12" t="s">
        <v>83</v>
      </c>
      <c r="AY145" s="12" t="s">
        <v>133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2" t="s">
        <v>81</v>
      </c>
      <c r="BK145" s="158">
        <f>ROUND(I145*H145,2)</f>
        <v>0</v>
      </c>
      <c r="BL145" s="12" t="s">
        <v>141</v>
      </c>
      <c r="BM145" s="12" t="s">
        <v>291</v>
      </c>
    </row>
    <row r="146" spans="2:65" s="1" customFormat="1" ht="19.2">
      <c r="B146" s="26"/>
      <c r="D146" s="159" t="s">
        <v>286</v>
      </c>
      <c r="F146" s="160" t="s">
        <v>292</v>
      </c>
      <c r="I146" s="79"/>
      <c r="L146" s="26"/>
      <c r="M146" s="161"/>
      <c r="T146" s="45"/>
      <c r="AT146" s="12" t="s">
        <v>286</v>
      </c>
      <c r="AU146" s="12" t="s">
        <v>83</v>
      </c>
    </row>
    <row r="147" spans="2:65" s="10" customFormat="1" ht="25.95" customHeight="1">
      <c r="B147" s="134"/>
      <c r="D147" s="135" t="s">
        <v>72</v>
      </c>
      <c r="E147" s="136" t="s">
        <v>293</v>
      </c>
      <c r="F147" s="136" t="s">
        <v>294</v>
      </c>
      <c r="I147" s="137"/>
      <c r="J147" s="138">
        <f>BK147</f>
        <v>0</v>
      </c>
      <c r="L147" s="134"/>
      <c r="M147" s="139"/>
      <c r="P147" s="140">
        <f>P148+P171+P185+P187</f>
        <v>0</v>
      </c>
      <c r="R147" s="140">
        <f>R148+R171+R185+R187</f>
        <v>8.3980999999999995</v>
      </c>
      <c r="T147" s="141">
        <f>T148+T171+T185+T187</f>
        <v>0</v>
      </c>
      <c r="AR147" s="135" t="s">
        <v>81</v>
      </c>
      <c r="AT147" s="142" t="s">
        <v>72</v>
      </c>
      <c r="AU147" s="142" t="s">
        <v>73</v>
      </c>
      <c r="AY147" s="135" t="s">
        <v>133</v>
      </c>
      <c r="BK147" s="143">
        <f>BK148+BK171+BK185+BK187</f>
        <v>0</v>
      </c>
    </row>
    <row r="148" spans="2:65" s="10" customFormat="1" ht="22.8" customHeight="1">
      <c r="B148" s="134"/>
      <c r="D148" s="135" t="s">
        <v>72</v>
      </c>
      <c r="E148" s="144" t="s">
        <v>295</v>
      </c>
      <c r="F148" s="144" t="s">
        <v>296</v>
      </c>
      <c r="I148" s="137"/>
      <c r="J148" s="145">
        <f>BK148</f>
        <v>0</v>
      </c>
      <c r="L148" s="134"/>
      <c r="M148" s="139"/>
      <c r="P148" s="140">
        <f>SUM(P149:P170)</f>
        <v>0</v>
      </c>
      <c r="R148" s="140">
        <f>SUM(R149:R170)</f>
        <v>8.3980999999999995</v>
      </c>
      <c r="T148" s="141">
        <f>SUM(T149:T170)</f>
        <v>0</v>
      </c>
      <c r="AR148" s="135" t="s">
        <v>81</v>
      </c>
      <c r="AT148" s="142" t="s">
        <v>72</v>
      </c>
      <c r="AU148" s="142" t="s">
        <v>81</v>
      </c>
      <c r="AY148" s="135" t="s">
        <v>133</v>
      </c>
      <c r="BK148" s="143">
        <f>SUM(BK149:BK170)</f>
        <v>0</v>
      </c>
    </row>
    <row r="149" spans="2:65" s="1" customFormat="1" ht="16.5" customHeight="1">
      <c r="B149" s="116"/>
      <c r="C149" s="162" t="s">
        <v>297</v>
      </c>
      <c r="D149" s="162" t="s">
        <v>298</v>
      </c>
      <c r="E149" s="163" t="s">
        <v>299</v>
      </c>
      <c r="F149" s="164" t="s">
        <v>300</v>
      </c>
      <c r="G149" s="165" t="s">
        <v>139</v>
      </c>
      <c r="H149" s="166">
        <v>250</v>
      </c>
      <c r="I149" s="167"/>
      <c r="J149" s="168">
        <f t="shared" ref="J149:J170" si="25">ROUND(I149*H149,2)</f>
        <v>0</v>
      </c>
      <c r="K149" s="164" t="s">
        <v>301</v>
      </c>
      <c r="L149" s="26"/>
      <c r="M149" s="169" t="s">
        <v>1</v>
      </c>
      <c r="N149" s="170" t="s">
        <v>44</v>
      </c>
      <c r="P149" s="156">
        <f t="shared" ref="P149:P170" si="26">O149*H149</f>
        <v>0</v>
      </c>
      <c r="Q149" s="156">
        <v>0</v>
      </c>
      <c r="R149" s="156">
        <f t="shared" ref="R149:R170" si="27">Q149*H149</f>
        <v>0</v>
      </c>
      <c r="S149" s="156">
        <v>0</v>
      </c>
      <c r="T149" s="157">
        <f t="shared" ref="T149:T170" si="28">S149*H149</f>
        <v>0</v>
      </c>
      <c r="AR149" s="12" t="s">
        <v>141</v>
      </c>
      <c r="AT149" s="12" t="s">
        <v>298</v>
      </c>
      <c r="AU149" s="12" t="s">
        <v>83</v>
      </c>
      <c r="AY149" s="12" t="s">
        <v>133</v>
      </c>
      <c r="BE149" s="158">
        <f t="shared" ref="BE149:BE170" si="29">IF(N149="základní",J149,0)</f>
        <v>0</v>
      </c>
      <c r="BF149" s="158">
        <f t="shared" ref="BF149:BF170" si="30">IF(N149="snížená",J149,0)</f>
        <v>0</v>
      </c>
      <c r="BG149" s="158">
        <f t="shared" ref="BG149:BG170" si="31">IF(N149="zákl. přenesená",J149,0)</f>
        <v>0</v>
      </c>
      <c r="BH149" s="158">
        <f t="shared" ref="BH149:BH170" si="32">IF(N149="sníž. přenesená",J149,0)</f>
        <v>0</v>
      </c>
      <c r="BI149" s="158">
        <f t="shared" ref="BI149:BI170" si="33">IF(N149="nulová",J149,0)</f>
        <v>0</v>
      </c>
      <c r="BJ149" s="12" t="s">
        <v>81</v>
      </c>
      <c r="BK149" s="158">
        <f t="shared" ref="BK149:BK170" si="34">ROUND(I149*H149,2)</f>
        <v>0</v>
      </c>
      <c r="BL149" s="12" t="s">
        <v>141</v>
      </c>
      <c r="BM149" s="12" t="s">
        <v>302</v>
      </c>
    </row>
    <row r="150" spans="2:65" s="1" customFormat="1" ht="16.5" customHeight="1">
      <c r="B150" s="116"/>
      <c r="C150" s="162" t="s">
        <v>303</v>
      </c>
      <c r="D150" s="162" t="s">
        <v>298</v>
      </c>
      <c r="E150" s="163" t="s">
        <v>304</v>
      </c>
      <c r="F150" s="164" t="s">
        <v>305</v>
      </c>
      <c r="G150" s="165" t="s">
        <v>306</v>
      </c>
      <c r="H150" s="166">
        <v>2</v>
      </c>
      <c r="I150" s="167"/>
      <c r="J150" s="168">
        <f t="shared" si="25"/>
        <v>0</v>
      </c>
      <c r="K150" s="164" t="s">
        <v>301</v>
      </c>
      <c r="L150" s="26"/>
      <c r="M150" s="169" t="s">
        <v>1</v>
      </c>
      <c r="N150" s="170" t="s">
        <v>44</v>
      </c>
      <c r="P150" s="156">
        <f t="shared" si="26"/>
        <v>0</v>
      </c>
      <c r="Q150" s="156">
        <v>0</v>
      </c>
      <c r="R150" s="156">
        <f t="shared" si="27"/>
        <v>0</v>
      </c>
      <c r="S150" s="156">
        <v>0</v>
      </c>
      <c r="T150" s="157">
        <f t="shared" si="28"/>
        <v>0</v>
      </c>
      <c r="AR150" s="12" t="s">
        <v>141</v>
      </c>
      <c r="AT150" s="12" t="s">
        <v>298</v>
      </c>
      <c r="AU150" s="12" t="s">
        <v>83</v>
      </c>
      <c r="AY150" s="12" t="s">
        <v>133</v>
      </c>
      <c r="BE150" s="158">
        <f t="shared" si="29"/>
        <v>0</v>
      </c>
      <c r="BF150" s="158">
        <f t="shared" si="30"/>
        <v>0</v>
      </c>
      <c r="BG150" s="158">
        <f t="shared" si="31"/>
        <v>0</v>
      </c>
      <c r="BH150" s="158">
        <f t="shared" si="32"/>
        <v>0</v>
      </c>
      <c r="BI150" s="158">
        <f t="shared" si="33"/>
        <v>0</v>
      </c>
      <c r="BJ150" s="12" t="s">
        <v>81</v>
      </c>
      <c r="BK150" s="158">
        <f t="shared" si="34"/>
        <v>0</v>
      </c>
      <c r="BL150" s="12" t="s">
        <v>141</v>
      </c>
      <c r="BM150" s="12" t="s">
        <v>307</v>
      </c>
    </row>
    <row r="151" spans="2:65" s="1" customFormat="1" ht="16.5" customHeight="1">
      <c r="B151" s="116"/>
      <c r="C151" s="162" t="s">
        <v>308</v>
      </c>
      <c r="D151" s="162" t="s">
        <v>298</v>
      </c>
      <c r="E151" s="163" t="s">
        <v>309</v>
      </c>
      <c r="F151" s="164" t="s">
        <v>310</v>
      </c>
      <c r="G151" s="165" t="s">
        <v>139</v>
      </c>
      <c r="H151" s="166">
        <v>16</v>
      </c>
      <c r="I151" s="167"/>
      <c r="J151" s="168">
        <f t="shared" si="25"/>
        <v>0</v>
      </c>
      <c r="K151" s="164" t="s">
        <v>301</v>
      </c>
      <c r="L151" s="26"/>
      <c r="M151" s="169" t="s">
        <v>1</v>
      </c>
      <c r="N151" s="170" t="s">
        <v>44</v>
      </c>
      <c r="P151" s="156">
        <f t="shared" si="26"/>
        <v>0</v>
      </c>
      <c r="Q151" s="156">
        <v>0</v>
      </c>
      <c r="R151" s="156">
        <f t="shared" si="27"/>
        <v>0</v>
      </c>
      <c r="S151" s="156">
        <v>0</v>
      </c>
      <c r="T151" s="157">
        <f t="shared" si="28"/>
        <v>0</v>
      </c>
      <c r="AR151" s="12" t="s">
        <v>141</v>
      </c>
      <c r="AT151" s="12" t="s">
        <v>298</v>
      </c>
      <c r="AU151" s="12" t="s">
        <v>83</v>
      </c>
      <c r="AY151" s="12" t="s">
        <v>133</v>
      </c>
      <c r="BE151" s="158">
        <f t="shared" si="29"/>
        <v>0</v>
      </c>
      <c r="BF151" s="158">
        <f t="shared" si="30"/>
        <v>0</v>
      </c>
      <c r="BG151" s="158">
        <f t="shared" si="31"/>
        <v>0</v>
      </c>
      <c r="BH151" s="158">
        <f t="shared" si="32"/>
        <v>0</v>
      </c>
      <c r="BI151" s="158">
        <f t="shared" si="33"/>
        <v>0</v>
      </c>
      <c r="BJ151" s="12" t="s">
        <v>81</v>
      </c>
      <c r="BK151" s="158">
        <f t="shared" si="34"/>
        <v>0</v>
      </c>
      <c r="BL151" s="12" t="s">
        <v>141</v>
      </c>
      <c r="BM151" s="12" t="s">
        <v>311</v>
      </c>
    </row>
    <row r="152" spans="2:65" s="1" customFormat="1" ht="16.5" customHeight="1">
      <c r="B152" s="116"/>
      <c r="C152" s="162" t="s">
        <v>312</v>
      </c>
      <c r="D152" s="162" t="s">
        <v>298</v>
      </c>
      <c r="E152" s="163" t="s">
        <v>313</v>
      </c>
      <c r="F152" s="164" t="s">
        <v>314</v>
      </c>
      <c r="G152" s="165" t="s">
        <v>139</v>
      </c>
      <c r="H152" s="166">
        <v>84</v>
      </c>
      <c r="I152" s="167"/>
      <c r="J152" s="168">
        <f t="shared" si="25"/>
        <v>0</v>
      </c>
      <c r="K152" s="164" t="s">
        <v>301</v>
      </c>
      <c r="L152" s="26"/>
      <c r="M152" s="169" t="s">
        <v>1</v>
      </c>
      <c r="N152" s="170" t="s">
        <v>44</v>
      </c>
      <c r="P152" s="156">
        <f t="shared" si="26"/>
        <v>0</v>
      </c>
      <c r="Q152" s="156">
        <v>1.3999999999999999E-4</v>
      </c>
      <c r="R152" s="156">
        <f t="shared" si="27"/>
        <v>1.176E-2</v>
      </c>
      <c r="S152" s="156">
        <v>0</v>
      </c>
      <c r="T152" s="157">
        <f t="shared" si="28"/>
        <v>0</v>
      </c>
      <c r="AR152" s="12" t="s">
        <v>141</v>
      </c>
      <c r="AT152" s="12" t="s">
        <v>298</v>
      </c>
      <c r="AU152" s="12" t="s">
        <v>83</v>
      </c>
      <c r="AY152" s="12" t="s">
        <v>133</v>
      </c>
      <c r="BE152" s="158">
        <f t="shared" si="29"/>
        <v>0</v>
      </c>
      <c r="BF152" s="158">
        <f t="shared" si="30"/>
        <v>0</v>
      </c>
      <c r="BG152" s="158">
        <f t="shared" si="31"/>
        <v>0</v>
      </c>
      <c r="BH152" s="158">
        <f t="shared" si="32"/>
        <v>0</v>
      </c>
      <c r="BI152" s="158">
        <f t="shared" si="33"/>
        <v>0</v>
      </c>
      <c r="BJ152" s="12" t="s">
        <v>81</v>
      </c>
      <c r="BK152" s="158">
        <f t="shared" si="34"/>
        <v>0</v>
      </c>
      <c r="BL152" s="12" t="s">
        <v>141</v>
      </c>
      <c r="BM152" s="12" t="s">
        <v>315</v>
      </c>
    </row>
    <row r="153" spans="2:65" s="1" customFormat="1" ht="16.5" customHeight="1">
      <c r="B153" s="116"/>
      <c r="C153" s="162" t="s">
        <v>316</v>
      </c>
      <c r="D153" s="162" t="s">
        <v>298</v>
      </c>
      <c r="E153" s="163" t="s">
        <v>317</v>
      </c>
      <c r="F153" s="164" t="s">
        <v>318</v>
      </c>
      <c r="G153" s="165" t="s">
        <v>181</v>
      </c>
      <c r="H153" s="166">
        <v>3.2</v>
      </c>
      <c r="I153" s="167"/>
      <c r="J153" s="168">
        <f t="shared" si="25"/>
        <v>0</v>
      </c>
      <c r="K153" s="164" t="s">
        <v>301</v>
      </c>
      <c r="L153" s="26"/>
      <c r="M153" s="169" t="s">
        <v>1</v>
      </c>
      <c r="N153" s="170" t="s">
        <v>44</v>
      </c>
      <c r="P153" s="156">
        <f t="shared" si="26"/>
        <v>0</v>
      </c>
      <c r="Q153" s="156">
        <v>0</v>
      </c>
      <c r="R153" s="156">
        <f t="shared" si="27"/>
        <v>0</v>
      </c>
      <c r="S153" s="156">
        <v>0</v>
      </c>
      <c r="T153" s="157">
        <f t="shared" si="28"/>
        <v>0</v>
      </c>
      <c r="AR153" s="12" t="s">
        <v>141</v>
      </c>
      <c r="AT153" s="12" t="s">
        <v>298</v>
      </c>
      <c r="AU153" s="12" t="s">
        <v>83</v>
      </c>
      <c r="AY153" s="12" t="s">
        <v>133</v>
      </c>
      <c r="BE153" s="158">
        <f t="shared" si="29"/>
        <v>0</v>
      </c>
      <c r="BF153" s="158">
        <f t="shared" si="30"/>
        <v>0</v>
      </c>
      <c r="BG153" s="158">
        <f t="shared" si="31"/>
        <v>0</v>
      </c>
      <c r="BH153" s="158">
        <f t="shared" si="32"/>
        <v>0</v>
      </c>
      <c r="BI153" s="158">
        <f t="shared" si="33"/>
        <v>0</v>
      </c>
      <c r="BJ153" s="12" t="s">
        <v>81</v>
      </c>
      <c r="BK153" s="158">
        <f t="shared" si="34"/>
        <v>0</v>
      </c>
      <c r="BL153" s="12" t="s">
        <v>141</v>
      </c>
      <c r="BM153" s="12" t="s">
        <v>319</v>
      </c>
    </row>
    <row r="154" spans="2:65" s="1" customFormat="1" ht="16.5" customHeight="1">
      <c r="B154" s="116"/>
      <c r="C154" s="162" t="s">
        <v>320</v>
      </c>
      <c r="D154" s="162" t="s">
        <v>298</v>
      </c>
      <c r="E154" s="163" t="s">
        <v>321</v>
      </c>
      <c r="F154" s="164" t="s">
        <v>322</v>
      </c>
      <c r="G154" s="165" t="s">
        <v>181</v>
      </c>
      <c r="H154" s="166">
        <v>30.8</v>
      </c>
      <c r="I154" s="167"/>
      <c r="J154" s="168">
        <f t="shared" si="25"/>
        <v>0</v>
      </c>
      <c r="K154" s="164" t="s">
        <v>301</v>
      </c>
      <c r="L154" s="26"/>
      <c r="M154" s="169" t="s">
        <v>1</v>
      </c>
      <c r="N154" s="170" t="s">
        <v>44</v>
      </c>
      <c r="P154" s="156">
        <f t="shared" si="26"/>
        <v>0</v>
      </c>
      <c r="Q154" s="156">
        <v>0</v>
      </c>
      <c r="R154" s="156">
        <f t="shared" si="27"/>
        <v>0</v>
      </c>
      <c r="S154" s="156">
        <v>0</v>
      </c>
      <c r="T154" s="157">
        <f t="shared" si="28"/>
        <v>0</v>
      </c>
      <c r="AR154" s="12" t="s">
        <v>141</v>
      </c>
      <c r="AT154" s="12" t="s">
        <v>298</v>
      </c>
      <c r="AU154" s="12" t="s">
        <v>83</v>
      </c>
      <c r="AY154" s="12" t="s">
        <v>133</v>
      </c>
      <c r="BE154" s="158">
        <f t="shared" si="29"/>
        <v>0</v>
      </c>
      <c r="BF154" s="158">
        <f t="shared" si="30"/>
        <v>0</v>
      </c>
      <c r="BG154" s="158">
        <f t="shared" si="31"/>
        <v>0</v>
      </c>
      <c r="BH154" s="158">
        <f t="shared" si="32"/>
        <v>0</v>
      </c>
      <c r="BI154" s="158">
        <f t="shared" si="33"/>
        <v>0</v>
      </c>
      <c r="BJ154" s="12" t="s">
        <v>81</v>
      </c>
      <c r="BK154" s="158">
        <f t="shared" si="34"/>
        <v>0</v>
      </c>
      <c r="BL154" s="12" t="s">
        <v>141</v>
      </c>
      <c r="BM154" s="12" t="s">
        <v>323</v>
      </c>
    </row>
    <row r="155" spans="2:65" s="1" customFormat="1" ht="16.5" customHeight="1">
      <c r="B155" s="116"/>
      <c r="C155" s="162" t="s">
        <v>324</v>
      </c>
      <c r="D155" s="162" t="s">
        <v>298</v>
      </c>
      <c r="E155" s="163" t="s">
        <v>325</v>
      </c>
      <c r="F155" s="164" t="s">
        <v>326</v>
      </c>
      <c r="G155" s="165" t="s">
        <v>271</v>
      </c>
      <c r="H155" s="166">
        <v>64</v>
      </c>
      <c r="I155" s="167"/>
      <c r="J155" s="168">
        <f t="shared" si="25"/>
        <v>0</v>
      </c>
      <c r="K155" s="164" t="s">
        <v>301</v>
      </c>
      <c r="L155" s="26"/>
      <c r="M155" s="169" t="s">
        <v>1</v>
      </c>
      <c r="N155" s="170" t="s">
        <v>44</v>
      </c>
      <c r="P155" s="156">
        <f t="shared" si="26"/>
        <v>0</v>
      </c>
      <c r="Q155" s="156">
        <v>8.4000000000000003E-4</v>
      </c>
      <c r="R155" s="156">
        <f t="shared" si="27"/>
        <v>5.3760000000000002E-2</v>
      </c>
      <c r="S155" s="156">
        <v>0</v>
      </c>
      <c r="T155" s="157">
        <f t="shared" si="28"/>
        <v>0</v>
      </c>
      <c r="AR155" s="12" t="s">
        <v>141</v>
      </c>
      <c r="AT155" s="12" t="s">
        <v>298</v>
      </c>
      <c r="AU155" s="12" t="s">
        <v>83</v>
      </c>
      <c r="AY155" s="12" t="s">
        <v>133</v>
      </c>
      <c r="BE155" s="158">
        <f t="shared" si="29"/>
        <v>0</v>
      </c>
      <c r="BF155" s="158">
        <f t="shared" si="30"/>
        <v>0</v>
      </c>
      <c r="BG155" s="158">
        <f t="shared" si="31"/>
        <v>0</v>
      </c>
      <c r="BH155" s="158">
        <f t="shared" si="32"/>
        <v>0</v>
      </c>
      <c r="BI155" s="158">
        <f t="shared" si="33"/>
        <v>0</v>
      </c>
      <c r="BJ155" s="12" t="s">
        <v>81</v>
      </c>
      <c r="BK155" s="158">
        <f t="shared" si="34"/>
        <v>0</v>
      </c>
      <c r="BL155" s="12" t="s">
        <v>141</v>
      </c>
      <c r="BM155" s="12" t="s">
        <v>327</v>
      </c>
    </row>
    <row r="156" spans="2:65" s="1" customFormat="1" ht="16.5" customHeight="1">
      <c r="B156" s="116"/>
      <c r="C156" s="162" t="s">
        <v>328</v>
      </c>
      <c r="D156" s="162" t="s">
        <v>298</v>
      </c>
      <c r="E156" s="163" t="s">
        <v>329</v>
      </c>
      <c r="F156" s="164" t="s">
        <v>330</v>
      </c>
      <c r="G156" s="165" t="s">
        <v>271</v>
      </c>
      <c r="H156" s="166">
        <v>64</v>
      </c>
      <c r="I156" s="167"/>
      <c r="J156" s="168">
        <f t="shared" si="25"/>
        <v>0</v>
      </c>
      <c r="K156" s="164" t="s">
        <v>301</v>
      </c>
      <c r="L156" s="26"/>
      <c r="M156" s="169" t="s">
        <v>1</v>
      </c>
      <c r="N156" s="170" t="s">
        <v>44</v>
      </c>
      <c r="P156" s="156">
        <f t="shared" si="26"/>
        <v>0</v>
      </c>
      <c r="Q156" s="156">
        <v>0</v>
      </c>
      <c r="R156" s="156">
        <f t="shared" si="27"/>
        <v>0</v>
      </c>
      <c r="S156" s="156">
        <v>0</v>
      </c>
      <c r="T156" s="157">
        <f t="shared" si="28"/>
        <v>0</v>
      </c>
      <c r="AR156" s="12" t="s">
        <v>141</v>
      </c>
      <c r="AT156" s="12" t="s">
        <v>298</v>
      </c>
      <c r="AU156" s="12" t="s">
        <v>83</v>
      </c>
      <c r="AY156" s="12" t="s">
        <v>133</v>
      </c>
      <c r="BE156" s="158">
        <f t="shared" si="29"/>
        <v>0</v>
      </c>
      <c r="BF156" s="158">
        <f t="shared" si="30"/>
        <v>0</v>
      </c>
      <c r="BG156" s="158">
        <f t="shared" si="31"/>
        <v>0</v>
      </c>
      <c r="BH156" s="158">
        <f t="shared" si="32"/>
        <v>0</v>
      </c>
      <c r="BI156" s="158">
        <f t="shared" si="33"/>
        <v>0</v>
      </c>
      <c r="BJ156" s="12" t="s">
        <v>81</v>
      </c>
      <c r="BK156" s="158">
        <f t="shared" si="34"/>
        <v>0</v>
      </c>
      <c r="BL156" s="12" t="s">
        <v>141</v>
      </c>
      <c r="BM156" s="12" t="s">
        <v>331</v>
      </c>
    </row>
    <row r="157" spans="2:65" s="1" customFormat="1" ht="16.5" customHeight="1">
      <c r="B157" s="116"/>
      <c r="C157" s="162" t="s">
        <v>332</v>
      </c>
      <c r="D157" s="162" t="s">
        <v>298</v>
      </c>
      <c r="E157" s="163" t="s">
        <v>333</v>
      </c>
      <c r="F157" s="164" t="s">
        <v>334</v>
      </c>
      <c r="G157" s="165" t="s">
        <v>181</v>
      </c>
      <c r="H157" s="166">
        <v>30.8</v>
      </c>
      <c r="I157" s="167"/>
      <c r="J157" s="168">
        <f t="shared" si="25"/>
        <v>0</v>
      </c>
      <c r="K157" s="164" t="s">
        <v>301</v>
      </c>
      <c r="L157" s="26"/>
      <c r="M157" s="169" t="s">
        <v>1</v>
      </c>
      <c r="N157" s="170" t="s">
        <v>44</v>
      </c>
      <c r="P157" s="156">
        <f t="shared" si="26"/>
        <v>0</v>
      </c>
      <c r="Q157" s="156">
        <v>0</v>
      </c>
      <c r="R157" s="156">
        <f t="shared" si="27"/>
        <v>0</v>
      </c>
      <c r="S157" s="156">
        <v>0</v>
      </c>
      <c r="T157" s="157">
        <f t="shared" si="28"/>
        <v>0</v>
      </c>
      <c r="AR157" s="12" t="s">
        <v>141</v>
      </c>
      <c r="AT157" s="12" t="s">
        <v>298</v>
      </c>
      <c r="AU157" s="12" t="s">
        <v>83</v>
      </c>
      <c r="AY157" s="12" t="s">
        <v>133</v>
      </c>
      <c r="BE157" s="158">
        <f t="shared" si="29"/>
        <v>0</v>
      </c>
      <c r="BF157" s="158">
        <f t="shared" si="30"/>
        <v>0</v>
      </c>
      <c r="BG157" s="158">
        <f t="shared" si="31"/>
        <v>0</v>
      </c>
      <c r="BH157" s="158">
        <f t="shared" si="32"/>
        <v>0</v>
      </c>
      <c r="BI157" s="158">
        <f t="shared" si="33"/>
        <v>0</v>
      </c>
      <c r="BJ157" s="12" t="s">
        <v>81</v>
      </c>
      <c r="BK157" s="158">
        <f t="shared" si="34"/>
        <v>0</v>
      </c>
      <c r="BL157" s="12" t="s">
        <v>141</v>
      </c>
      <c r="BM157" s="12" t="s">
        <v>335</v>
      </c>
    </row>
    <row r="158" spans="2:65" s="1" customFormat="1" ht="16.5" customHeight="1">
      <c r="B158" s="116"/>
      <c r="C158" s="162" t="s">
        <v>336</v>
      </c>
      <c r="D158" s="162" t="s">
        <v>298</v>
      </c>
      <c r="E158" s="163" t="s">
        <v>337</v>
      </c>
      <c r="F158" s="164" t="s">
        <v>338</v>
      </c>
      <c r="G158" s="165" t="s">
        <v>271</v>
      </c>
      <c r="H158" s="166">
        <v>80</v>
      </c>
      <c r="I158" s="167"/>
      <c r="J158" s="168">
        <f t="shared" si="25"/>
        <v>0</v>
      </c>
      <c r="K158" s="164" t="s">
        <v>1</v>
      </c>
      <c r="L158" s="26"/>
      <c r="M158" s="169" t="s">
        <v>1</v>
      </c>
      <c r="N158" s="170" t="s">
        <v>44</v>
      </c>
      <c r="P158" s="156">
        <f t="shared" si="26"/>
        <v>0</v>
      </c>
      <c r="Q158" s="156">
        <v>0</v>
      </c>
      <c r="R158" s="156">
        <f t="shared" si="27"/>
        <v>0</v>
      </c>
      <c r="S158" s="156">
        <v>0</v>
      </c>
      <c r="T158" s="157">
        <f t="shared" si="28"/>
        <v>0</v>
      </c>
      <c r="AR158" s="12" t="s">
        <v>141</v>
      </c>
      <c r="AT158" s="12" t="s">
        <v>298</v>
      </c>
      <c r="AU158" s="12" t="s">
        <v>83</v>
      </c>
      <c r="AY158" s="12" t="s">
        <v>133</v>
      </c>
      <c r="BE158" s="158">
        <f t="shared" si="29"/>
        <v>0</v>
      </c>
      <c r="BF158" s="158">
        <f t="shared" si="30"/>
        <v>0</v>
      </c>
      <c r="BG158" s="158">
        <f t="shared" si="31"/>
        <v>0</v>
      </c>
      <c r="BH158" s="158">
        <f t="shared" si="32"/>
        <v>0</v>
      </c>
      <c r="BI158" s="158">
        <f t="shared" si="33"/>
        <v>0</v>
      </c>
      <c r="BJ158" s="12" t="s">
        <v>81</v>
      </c>
      <c r="BK158" s="158">
        <f t="shared" si="34"/>
        <v>0</v>
      </c>
      <c r="BL158" s="12" t="s">
        <v>141</v>
      </c>
      <c r="BM158" s="12" t="s">
        <v>339</v>
      </c>
    </row>
    <row r="159" spans="2:65" s="1" customFormat="1" ht="16.5" customHeight="1">
      <c r="B159" s="116"/>
      <c r="C159" s="162" t="s">
        <v>340</v>
      </c>
      <c r="D159" s="162" t="s">
        <v>298</v>
      </c>
      <c r="E159" s="163" t="s">
        <v>341</v>
      </c>
      <c r="F159" s="164" t="s">
        <v>342</v>
      </c>
      <c r="G159" s="165" t="s">
        <v>271</v>
      </c>
      <c r="H159" s="166">
        <v>16</v>
      </c>
      <c r="I159" s="167"/>
      <c r="J159" s="168">
        <f t="shared" si="25"/>
        <v>0</v>
      </c>
      <c r="K159" s="164" t="s">
        <v>301</v>
      </c>
      <c r="L159" s="26"/>
      <c r="M159" s="169" t="s">
        <v>1</v>
      </c>
      <c r="N159" s="170" t="s">
        <v>44</v>
      </c>
      <c r="P159" s="156">
        <f t="shared" si="26"/>
        <v>0</v>
      </c>
      <c r="Q159" s="156">
        <v>0</v>
      </c>
      <c r="R159" s="156">
        <f t="shared" si="27"/>
        <v>0</v>
      </c>
      <c r="S159" s="156">
        <v>0</v>
      </c>
      <c r="T159" s="157">
        <f t="shared" si="28"/>
        <v>0</v>
      </c>
      <c r="AR159" s="12" t="s">
        <v>141</v>
      </c>
      <c r="AT159" s="12" t="s">
        <v>298</v>
      </c>
      <c r="AU159" s="12" t="s">
        <v>83</v>
      </c>
      <c r="AY159" s="12" t="s">
        <v>133</v>
      </c>
      <c r="BE159" s="158">
        <f t="shared" si="29"/>
        <v>0</v>
      </c>
      <c r="BF159" s="158">
        <f t="shared" si="30"/>
        <v>0</v>
      </c>
      <c r="BG159" s="158">
        <f t="shared" si="31"/>
        <v>0</v>
      </c>
      <c r="BH159" s="158">
        <f t="shared" si="32"/>
        <v>0</v>
      </c>
      <c r="BI159" s="158">
        <f t="shared" si="33"/>
        <v>0</v>
      </c>
      <c r="BJ159" s="12" t="s">
        <v>81</v>
      </c>
      <c r="BK159" s="158">
        <f t="shared" si="34"/>
        <v>0</v>
      </c>
      <c r="BL159" s="12" t="s">
        <v>141</v>
      </c>
      <c r="BM159" s="12" t="s">
        <v>343</v>
      </c>
    </row>
    <row r="160" spans="2:65" s="1" customFormat="1" ht="16.5" customHeight="1">
      <c r="B160" s="116"/>
      <c r="C160" s="162" t="s">
        <v>344</v>
      </c>
      <c r="D160" s="162" t="s">
        <v>298</v>
      </c>
      <c r="E160" s="163" t="s">
        <v>345</v>
      </c>
      <c r="F160" s="164" t="s">
        <v>346</v>
      </c>
      <c r="G160" s="165" t="s">
        <v>139</v>
      </c>
      <c r="H160" s="166">
        <v>2</v>
      </c>
      <c r="I160" s="167"/>
      <c r="J160" s="168">
        <f t="shared" si="25"/>
        <v>0</v>
      </c>
      <c r="K160" s="164" t="s">
        <v>301</v>
      </c>
      <c r="L160" s="26"/>
      <c r="M160" s="169" t="s">
        <v>1</v>
      </c>
      <c r="N160" s="170" t="s">
        <v>44</v>
      </c>
      <c r="P160" s="156">
        <f t="shared" si="26"/>
        <v>0</v>
      </c>
      <c r="Q160" s="156">
        <v>2.5999999999999998E-4</v>
      </c>
      <c r="R160" s="156">
        <f t="shared" si="27"/>
        <v>5.1999999999999995E-4</v>
      </c>
      <c r="S160" s="156">
        <v>0</v>
      </c>
      <c r="T160" s="157">
        <f t="shared" si="28"/>
        <v>0</v>
      </c>
      <c r="AR160" s="12" t="s">
        <v>141</v>
      </c>
      <c r="AT160" s="12" t="s">
        <v>298</v>
      </c>
      <c r="AU160" s="12" t="s">
        <v>83</v>
      </c>
      <c r="AY160" s="12" t="s">
        <v>133</v>
      </c>
      <c r="BE160" s="158">
        <f t="shared" si="29"/>
        <v>0</v>
      </c>
      <c r="BF160" s="158">
        <f t="shared" si="30"/>
        <v>0</v>
      </c>
      <c r="BG160" s="158">
        <f t="shared" si="31"/>
        <v>0</v>
      </c>
      <c r="BH160" s="158">
        <f t="shared" si="32"/>
        <v>0</v>
      </c>
      <c r="BI160" s="158">
        <f t="shared" si="33"/>
        <v>0</v>
      </c>
      <c r="BJ160" s="12" t="s">
        <v>81</v>
      </c>
      <c r="BK160" s="158">
        <f t="shared" si="34"/>
        <v>0</v>
      </c>
      <c r="BL160" s="12" t="s">
        <v>141</v>
      </c>
      <c r="BM160" s="12" t="s">
        <v>347</v>
      </c>
    </row>
    <row r="161" spans="2:65" s="1" customFormat="1" ht="16.5" customHeight="1">
      <c r="B161" s="116"/>
      <c r="C161" s="162" t="s">
        <v>348</v>
      </c>
      <c r="D161" s="162" t="s">
        <v>298</v>
      </c>
      <c r="E161" s="163" t="s">
        <v>349</v>
      </c>
      <c r="F161" s="164" t="s">
        <v>350</v>
      </c>
      <c r="G161" s="165" t="s">
        <v>306</v>
      </c>
      <c r="H161" s="166">
        <v>1</v>
      </c>
      <c r="I161" s="167"/>
      <c r="J161" s="168">
        <f t="shared" si="25"/>
        <v>0</v>
      </c>
      <c r="K161" s="164" t="s">
        <v>301</v>
      </c>
      <c r="L161" s="26"/>
      <c r="M161" s="169" t="s">
        <v>1</v>
      </c>
      <c r="N161" s="170" t="s">
        <v>44</v>
      </c>
      <c r="P161" s="156">
        <f t="shared" si="26"/>
        <v>0</v>
      </c>
      <c r="Q161" s="156">
        <v>0.37430000000000002</v>
      </c>
      <c r="R161" s="156">
        <f t="shared" si="27"/>
        <v>0.37430000000000002</v>
      </c>
      <c r="S161" s="156">
        <v>0</v>
      </c>
      <c r="T161" s="157">
        <f t="shared" si="28"/>
        <v>0</v>
      </c>
      <c r="AR161" s="12" t="s">
        <v>141</v>
      </c>
      <c r="AT161" s="12" t="s">
        <v>298</v>
      </c>
      <c r="AU161" s="12" t="s">
        <v>83</v>
      </c>
      <c r="AY161" s="12" t="s">
        <v>133</v>
      </c>
      <c r="BE161" s="158">
        <f t="shared" si="29"/>
        <v>0</v>
      </c>
      <c r="BF161" s="158">
        <f t="shared" si="30"/>
        <v>0</v>
      </c>
      <c r="BG161" s="158">
        <f t="shared" si="31"/>
        <v>0</v>
      </c>
      <c r="BH161" s="158">
        <f t="shared" si="32"/>
        <v>0</v>
      </c>
      <c r="BI161" s="158">
        <f t="shared" si="33"/>
        <v>0</v>
      </c>
      <c r="BJ161" s="12" t="s">
        <v>81</v>
      </c>
      <c r="BK161" s="158">
        <f t="shared" si="34"/>
        <v>0</v>
      </c>
      <c r="BL161" s="12" t="s">
        <v>141</v>
      </c>
      <c r="BM161" s="12" t="s">
        <v>351</v>
      </c>
    </row>
    <row r="162" spans="2:65" s="1" customFormat="1" ht="16.5" customHeight="1">
      <c r="B162" s="116"/>
      <c r="C162" s="162" t="s">
        <v>352</v>
      </c>
      <c r="D162" s="162" t="s">
        <v>298</v>
      </c>
      <c r="E162" s="163" t="s">
        <v>353</v>
      </c>
      <c r="F162" s="164" t="s">
        <v>354</v>
      </c>
      <c r="G162" s="165" t="s">
        <v>306</v>
      </c>
      <c r="H162" s="166">
        <v>1</v>
      </c>
      <c r="I162" s="167"/>
      <c r="J162" s="168">
        <f t="shared" si="25"/>
        <v>0</v>
      </c>
      <c r="K162" s="164" t="s">
        <v>301</v>
      </c>
      <c r="L162" s="26"/>
      <c r="M162" s="169" t="s">
        <v>1</v>
      </c>
      <c r="N162" s="170" t="s">
        <v>44</v>
      </c>
      <c r="P162" s="156">
        <f t="shared" si="26"/>
        <v>0</v>
      </c>
      <c r="Q162" s="156">
        <v>0</v>
      </c>
      <c r="R162" s="156">
        <f t="shared" si="27"/>
        <v>0</v>
      </c>
      <c r="S162" s="156">
        <v>0</v>
      </c>
      <c r="T162" s="157">
        <f t="shared" si="28"/>
        <v>0</v>
      </c>
      <c r="AR162" s="12" t="s">
        <v>141</v>
      </c>
      <c r="AT162" s="12" t="s">
        <v>298</v>
      </c>
      <c r="AU162" s="12" t="s">
        <v>83</v>
      </c>
      <c r="AY162" s="12" t="s">
        <v>133</v>
      </c>
      <c r="BE162" s="158">
        <f t="shared" si="29"/>
        <v>0</v>
      </c>
      <c r="BF162" s="158">
        <f t="shared" si="30"/>
        <v>0</v>
      </c>
      <c r="BG162" s="158">
        <f t="shared" si="31"/>
        <v>0</v>
      </c>
      <c r="BH162" s="158">
        <f t="shared" si="32"/>
        <v>0</v>
      </c>
      <c r="BI162" s="158">
        <f t="shared" si="33"/>
        <v>0</v>
      </c>
      <c r="BJ162" s="12" t="s">
        <v>81</v>
      </c>
      <c r="BK162" s="158">
        <f t="shared" si="34"/>
        <v>0</v>
      </c>
      <c r="BL162" s="12" t="s">
        <v>141</v>
      </c>
      <c r="BM162" s="12" t="s">
        <v>355</v>
      </c>
    </row>
    <row r="163" spans="2:65" s="1" customFormat="1" ht="16.5" customHeight="1">
      <c r="B163" s="116"/>
      <c r="C163" s="162" t="s">
        <v>356</v>
      </c>
      <c r="D163" s="162" t="s">
        <v>298</v>
      </c>
      <c r="E163" s="163" t="s">
        <v>357</v>
      </c>
      <c r="F163" s="164" t="s">
        <v>358</v>
      </c>
      <c r="G163" s="165" t="s">
        <v>139</v>
      </c>
      <c r="H163" s="166">
        <v>20</v>
      </c>
      <c r="I163" s="167"/>
      <c r="J163" s="168">
        <f t="shared" si="25"/>
        <v>0</v>
      </c>
      <c r="K163" s="164" t="s">
        <v>301</v>
      </c>
      <c r="L163" s="26"/>
      <c r="M163" s="169" t="s">
        <v>1</v>
      </c>
      <c r="N163" s="170" t="s">
        <v>44</v>
      </c>
      <c r="P163" s="156">
        <f t="shared" si="26"/>
        <v>0</v>
      </c>
      <c r="Q163" s="156">
        <v>0</v>
      </c>
      <c r="R163" s="156">
        <f t="shared" si="27"/>
        <v>0</v>
      </c>
      <c r="S163" s="156">
        <v>0</v>
      </c>
      <c r="T163" s="157">
        <f t="shared" si="28"/>
        <v>0</v>
      </c>
      <c r="AR163" s="12" t="s">
        <v>141</v>
      </c>
      <c r="AT163" s="12" t="s">
        <v>298</v>
      </c>
      <c r="AU163" s="12" t="s">
        <v>83</v>
      </c>
      <c r="AY163" s="12" t="s">
        <v>133</v>
      </c>
      <c r="BE163" s="158">
        <f t="shared" si="29"/>
        <v>0</v>
      </c>
      <c r="BF163" s="158">
        <f t="shared" si="30"/>
        <v>0</v>
      </c>
      <c r="BG163" s="158">
        <f t="shared" si="31"/>
        <v>0</v>
      </c>
      <c r="BH163" s="158">
        <f t="shared" si="32"/>
        <v>0</v>
      </c>
      <c r="BI163" s="158">
        <f t="shared" si="33"/>
        <v>0</v>
      </c>
      <c r="BJ163" s="12" t="s">
        <v>81</v>
      </c>
      <c r="BK163" s="158">
        <f t="shared" si="34"/>
        <v>0</v>
      </c>
      <c r="BL163" s="12" t="s">
        <v>141</v>
      </c>
      <c r="BM163" s="12" t="s">
        <v>359</v>
      </c>
    </row>
    <row r="164" spans="2:65" s="1" customFormat="1" ht="16.5" customHeight="1">
      <c r="B164" s="116"/>
      <c r="C164" s="162" t="s">
        <v>360</v>
      </c>
      <c r="D164" s="162" t="s">
        <v>298</v>
      </c>
      <c r="E164" s="163" t="s">
        <v>361</v>
      </c>
      <c r="F164" s="164" t="s">
        <v>362</v>
      </c>
      <c r="G164" s="165" t="s">
        <v>139</v>
      </c>
      <c r="H164" s="166">
        <v>5</v>
      </c>
      <c r="I164" s="167"/>
      <c r="J164" s="168">
        <f t="shared" si="25"/>
        <v>0</v>
      </c>
      <c r="K164" s="164" t="s">
        <v>301</v>
      </c>
      <c r="L164" s="26"/>
      <c r="M164" s="169" t="s">
        <v>1</v>
      </c>
      <c r="N164" s="170" t="s">
        <v>44</v>
      </c>
      <c r="P164" s="156">
        <f t="shared" si="26"/>
        <v>0</v>
      </c>
      <c r="Q164" s="156">
        <v>0</v>
      </c>
      <c r="R164" s="156">
        <f t="shared" si="27"/>
        <v>0</v>
      </c>
      <c r="S164" s="156">
        <v>0</v>
      </c>
      <c r="T164" s="157">
        <f t="shared" si="28"/>
        <v>0</v>
      </c>
      <c r="AR164" s="12" t="s">
        <v>141</v>
      </c>
      <c r="AT164" s="12" t="s">
        <v>298</v>
      </c>
      <c r="AU164" s="12" t="s">
        <v>83</v>
      </c>
      <c r="AY164" s="12" t="s">
        <v>133</v>
      </c>
      <c r="BE164" s="158">
        <f t="shared" si="29"/>
        <v>0</v>
      </c>
      <c r="BF164" s="158">
        <f t="shared" si="30"/>
        <v>0</v>
      </c>
      <c r="BG164" s="158">
        <f t="shared" si="31"/>
        <v>0</v>
      </c>
      <c r="BH164" s="158">
        <f t="shared" si="32"/>
        <v>0</v>
      </c>
      <c r="BI164" s="158">
        <f t="shared" si="33"/>
        <v>0</v>
      </c>
      <c r="BJ164" s="12" t="s">
        <v>81</v>
      </c>
      <c r="BK164" s="158">
        <f t="shared" si="34"/>
        <v>0</v>
      </c>
      <c r="BL164" s="12" t="s">
        <v>141</v>
      </c>
      <c r="BM164" s="12" t="s">
        <v>363</v>
      </c>
    </row>
    <row r="165" spans="2:65" s="1" customFormat="1" ht="16.5" customHeight="1">
      <c r="B165" s="116"/>
      <c r="C165" s="162" t="s">
        <v>364</v>
      </c>
      <c r="D165" s="162" t="s">
        <v>298</v>
      </c>
      <c r="E165" s="163" t="s">
        <v>365</v>
      </c>
      <c r="F165" s="164" t="s">
        <v>366</v>
      </c>
      <c r="G165" s="165" t="s">
        <v>139</v>
      </c>
      <c r="H165" s="166">
        <v>1.5</v>
      </c>
      <c r="I165" s="167"/>
      <c r="J165" s="168">
        <f t="shared" si="25"/>
        <v>0</v>
      </c>
      <c r="K165" s="164" t="s">
        <v>301</v>
      </c>
      <c r="L165" s="26"/>
      <c r="M165" s="169" t="s">
        <v>1</v>
      </c>
      <c r="N165" s="170" t="s">
        <v>44</v>
      </c>
      <c r="P165" s="156">
        <f t="shared" si="26"/>
        <v>0</v>
      </c>
      <c r="Q165" s="156">
        <v>0</v>
      </c>
      <c r="R165" s="156">
        <f t="shared" si="27"/>
        <v>0</v>
      </c>
      <c r="S165" s="156">
        <v>0</v>
      </c>
      <c r="T165" s="157">
        <f t="shared" si="28"/>
        <v>0</v>
      </c>
      <c r="AR165" s="12" t="s">
        <v>141</v>
      </c>
      <c r="AT165" s="12" t="s">
        <v>298</v>
      </c>
      <c r="AU165" s="12" t="s">
        <v>83</v>
      </c>
      <c r="AY165" s="12" t="s">
        <v>133</v>
      </c>
      <c r="BE165" s="158">
        <f t="shared" si="29"/>
        <v>0</v>
      </c>
      <c r="BF165" s="158">
        <f t="shared" si="30"/>
        <v>0</v>
      </c>
      <c r="BG165" s="158">
        <f t="shared" si="31"/>
        <v>0</v>
      </c>
      <c r="BH165" s="158">
        <f t="shared" si="32"/>
        <v>0</v>
      </c>
      <c r="BI165" s="158">
        <f t="shared" si="33"/>
        <v>0</v>
      </c>
      <c r="BJ165" s="12" t="s">
        <v>81</v>
      </c>
      <c r="BK165" s="158">
        <f t="shared" si="34"/>
        <v>0</v>
      </c>
      <c r="BL165" s="12" t="s">
        <v>141</v>
      </c>
      <c r="BM165" s="12" t="s">
        <v>367</v>
      </c>
    </row>
    <row r="166" spans="2:65" s="1" customFormat="1" ht="16.5" customHeight="1">
      <c r="B166" s="116"/>
      <c r="C166" s="162" t="s">
        <v>368</v>
      </c>
      <c r="D166" s="162" t="s">
        <v>298</v>
      </c>
      <c r="E166" s="163" t="s">
        <v>369</v>
      </c>
      <c r="F166" s="164" t="s">
        <v>370</v>
      </c>
      <c r="G166" s="165" t="s">
        <v>306</v>
      </c>
      <c r="H166" s="166">
        <v>3</v>
      </c>
      <c r="I166" s="167"/>
      <c r="J166" s="168">
        <f t="shared" si="25"/>
        <v>0</v>
      </c>
      <c r="K166" s="164" t="s">
        <v>301</v>
      </c>
      <c r="L166" s="26"/>
      <c r="M166" s="169" t="s">
        <v>1</v>
      </c>
      <c r="N166" s="170" t="s">
        <v>44</v>
      </c>
      <c r="P166" s="156">
        <f t="shared" si="26"/>
        <v>0</v>
      </c>
      <c r="Q166" s="156">
        <v>0</v>
      </c>
      <c r="R166" s="156">
        <f t="shared" si="27"/>
        <v>0</v>
      </c>
      <c r="S166" s="156">
        <v>0</v>
      </c>
      <c r="T166" s="157">
        <f t="shared" si="28"/>
        <v>0</v>
      </c>
      <c r="AR166" s="12" t="s">
        <v>141</v>
      </c>
      <c r="AT166" s="12" t="s">
        <v>298</v>
      </c>
      <c r="AU166" s="12" t="s">
        <v>83</v>
      </c>
      <c r="AY166" s="12" t="s">
        <v>133</v>
      </c>
      <c r="BE166" s="158">
        <f t="shared" si="29"/>
        <v>0</v>
      </c>
      <c r="BF166" s="158">
        <f t="shared" si="30"/>
        <v>0</v>
      </c>
      <c r="BG166" s="158">
        <f t="shared" si="31"/>
        <v>0</v>
      </c>
      <c r="BH166" s="158">
        <f t="shared" si="32"/>
        <v>0</v>
      </c>
      <c r="BI166" s="158">
        <f t="shared" si="33"/>
        <v>0</v>
      </c>
      <c r="BJ166" s="12" t="s">
        <v>81</v>
      </c>
      <c r="BK166" s="158">
        <f t="shared" si="34"/>
        <v>0</v>
      </c>
      <c r="BL166" s="12" t="s">
        <v>141</v>
      </c>
      <c r="BM166" s="12" t="s">
        <v>371</v>
      </c>
    </row>
    <row r="167" spans="2:65" s="1" customFormat="1" ht="16.5" customHeight="1">
      <c r="B167" s="116"/>
      <c r="C167" s="162" t="s">
        <v>372</v>
      </c>
      <c r="D167" s="162" t="s">
        <v>298</v>
      </c>
      <c r="E167" s="163" t="s">
        <v>373</v>
      </c>
      <c r="F167" s="164" t="s">
        <v>374</v>
      </c>
      <c r="G167" s="165" t="s">
        <v>306</v>
      </c>
      <c r="H167" s="166">
        <v>96</v>
      </c>
      <c r="I167" s="167"/>
      <c r="J167" s="168">
        <f t="shared" si="25"/>
        <v>0</v>
      </c>
      <c r="K167" s="164" t="s">
        <v>301</v>
      </c>
      <c r="L167" s="26"/>
      <c r="M167" s="169" t="s">
        <v>1</v>
      </c>
      <c r="N167" s="170" t="s">
        <v>44</v>
      </c>
      <c r="P167" s="156">
        <f t="shared" si="26"/>
        <v>0</v>
      </c>
      <c r="Q167" s="156">
        <v>1.6060000000000001E-2</v>
      </c>
      <c r="R167" s="156">
        <f t="shared" si="27"/>
        <v>1.54176</v>
      </c>
      <c r="S167" s="156">
        <v>0</v>
      </c>
      <c r="T167" s="157">
        <f t="shared" si="28"/>
        <v>0</v>
      </c>
      <c r="AR167" s="12" t="s">
        <v>141</v>
      </c>
      <c r="AT167" s="12" t="s">
        <v>298</v>
      </c>
      <c r="AU167" s="12" t="s">
        <v>83</v>
      </c>
      <c r="AY167" s="12" t="s">
        <v>133</v>
      </c>
      <c r="BE167" s="158">
        <f t="shared" si="29"/>
        <v>0</v>
      </c>
      <c r="BF167" s="158">
        <f t="shared" si="30"/>
        <v>0</v>
      </c>
      <c r="BG167" s="158">
        <f t="shared" si="31"/>
        <v>0</v>
      </c>
      <c r="BH167" s="158">
        <f t="shared" si="32"/>
        <v>0</v>
      </c>
      <c r="BI167" s="158">
        <f t="shared" si="33"/>
        <v>0</v>
      </c>
      <c r="BJ167" s="12" t="s">
        <v>81</v>
      </c>
      <c r="BK167" s="158">
        <f t="shared" si="34"/>
        <v>0</v>
      </c>
      <c r="BL167" s="12" t="s">
        <v>141</v>
      </c>
      <c r="BM167" s="12" t="s">
        <v>375</v>
      </c>
    </row>
    <row r="168" spans="2:65" s="1" customFormat="1" ht="16.5" customHeight="1">
      <c r="B168" s="116"/>
      <c r="C168" s="162" t="s">
        <v>376</v>
      </c>
      <c r="D168" s="162" t="s">
        <v>298</v>
      </c>
      <c r="E168" s="163" t="s">
        <v>377</v>
      </c>
      <c r="F168" s="164" t="s">
        <v>378</v>
      </c>
      <c r="G168" s="165" t="s">
        <v>139</v>
      </c>
      <c r="H168" s="166">
        <v>16</v>
      </c>
      <c r="I168" s="167"/>
      <c r="J168" s="168">
        <f t="shared" si="25"/>
        <v>0</v>
      </c>
      <c r="K168" s="164" t="s">
        <v>301</v>
      </c>
      <c r="L168" s="26"/>
      <c r="M168" s="169" t="s">
        <v>1</v>
      </c>
      <c r="N168" s="170" t="s">
        <v>44</v>
      </c>
      <c r="P168" s="156">
        <f t="shared" si="26"/>
        <v>0</v>
      </c>
      <c r="Q168" s="156">
        <v>0</v>
      </c>
      <c r="R168" s="156">
        <f t="shared" si="27"/>
        <v>0</v>
      </c>
      <c r="S168" s="156">
        <v>0</v>
      </c>
      <c r="T168" s="157">
        <f t="shared" si="28"/>
        <v>0</v>
      </c>
      <c r="AR168" s="12" t="s">
        <v>141</v>
      </c>
      <c r="AT168" s="12" t="s">
        <v>298</v>
      </c>
      <c r="AU168" s="12" t="s">
        <v>83</v>
      </c>
      <c r="AY168" s="12" t="s">
        <v>133</v>
      </c>
      <c r="BE168" s="158">
        <f t="shared" si="29"/>
        <v>0</v>
      </c>
      <c r="BF168" s="158">
        <f t="shared" si="30"/>
        <v>0</v>
      </c>
      <c r="BG168" s="158">
        <f t="shared" si="31"/>
        <v>0</v>
      </c>
      <c r="BH168" s="158">
        <f t="shared" si="32"/>
        <v>0</v>
      </c>
      <c r="BI168" s="158">
        <f t="shared" si="33"/>
        <v>0</v>
      </c>
      <c r="BJ168" s="12" t="s">
        <v>81</v>
      </c>
      <c r="BK168" s="158">
        <f t="shared" si="34"/>
        <v>0</v>
      </c>
      <c r="BL168" s="12" t="s">
        <v>141</v>
      </c>
      <c r="BM168" s="12" t="s">
        <v>379</v>
      </c>
    </row>
    <row r="169" spans="2:65" s="1" customFormat="1" ht="16.5" customHeight="1">
      <c r="B169" s="116"/>
      <c r="C169" s="162" t="s">
        <v>380</v>
      </c>
      <c r="D169" s="162" t="s">
        <v>298</v>
      </c>
      <c r="E169" s="163" t="s">
        <v>381</v>
      </c>
      <c r="F169" s="164" t="s">
        <v>382</v>
      </c>
      <c r="G169" s="165" t="s">
        <v>139</v>
      </c>
      <c r="H169" s="166">
        <v>16</v>
      </c>
      <c r="I169" s="167"/>
      <c r="J169" s="168">
        <f t="shared" si="25"/>
        <v>0</v>
      </c>
      <c r="K169" s="164" t="s">
        <v>301</v>
      </c>
      <c r="L169" s="26"/>
      <c r="M169" s="169" t="s">
        <v>1</v>
      </c>
      <c r="N169" s="170" t="s">
        <v>44</v>
      </c>
      <c r="P169" s="156">
        <f t="shared" si="26"/>
        <v>0</v>
      </c>
      <c r="Q169" s="156">
        <v>0.32300000000000001</v>
      </c>
      <c r="R169" s="156">
        <f t="shared" si="27"/>
        <v>5.1680000000000001</v>
      </c>
      <c r="S169" s="156">
        <v>0</v>
      </c>
      <c r="T169" s="157">
        <f t="shared" si="28"/>
        <v>0</v>
      </c>
      <c r="AR169" s="12" t="s">
        <v>141</v>
      </c>
      <c r="AT169" s="12" t="s">
        <v>298</v>
      </c>
      <c r="AU169" s="12" t="s">
        <v>83</v>
      </c>
      <c r="AY169" s="12" t="s">
        <v>133</v>
      </c>
      <c r="BE169" s="158">
        <f t="shared" si="29"/>
        <v>0</v>
      </c>
      <c r="BF169" s="158">
        <f t="shared" si="30"/>
        <v>0</v>
      </c>
      <c r="BG169" s="158">
        <f t="shared" si="31"/>
        <v>0</v>
      </c>
      <c r="BH169" s="158">
        <f t="shared" si="32"/>
        <v>0</v>
      </c>
      <c r="BI169" s="158">
        <f t="shared" si="33"/>
        <v>0</v>
      </c>
      <c r="BJ169" s="12" t="s">
        <v>81</v>
      </c>
      <c r="BK169" s="158">
        <f t="shared" si="34"/>
        <v>0</v>
      </c>
      <c r="BL169" s="12" t="s">
        <v>141</v>
      </c>
      <c r="BM169" s="12" t="s">
        <v>383</v>
      </c>
    </row>
    <row r="170" spans="2:65" s="1" customFormat="1" ht="16.5" customHeight="1">
      <c r="B170" s="116"/>
      <c r="C170" s="162" t="s">
        <v>384</v>
      </c>
      <c r="D170" s="162" t="s">
        <v>298</v>
      </c>
      <c r="E170" s="163" t="s">
        <v>385</v>
      </c>
      <c r="F170" s="164" t="s">
        <v>386</v>
      </c>
      <c r="G170" s="165" t="s">
        <v>139</v>
      </c>
      <c r="H170" s="166">
        <v>16</v>
      </c>
      <c r="I170" s="167"/>
      <c r="J170" s="168">
        <f t="shared" si="25"/>
        <v>0</v>
      </c>
      <c r="K170" s="164" t="s">
        <v>301</v>
      </c>
      <c r="L170" s="26"/>
      <c r="M170" s="169" t="s">
        <v>1</v>
      </c>
      <c r="N170" s="170" t="s">
        <v>44</v>
      </c>
      <c r="P170" s="156">
        <f t="shared" si="26"/>
        <v>0</v>
      </c>
      <c r="Q170" s="156">
        <v>7.8E-2</v>
      </c>
      <c r="R170" s="156">
        <f t="shared" si="27"/>
        <v>1.248</v>
      </c>
      <c r="S170" s="156">
        <v>0</v>
      </c>
      <c r="T170" s="157">
        <f t="shared" si="28"/>
        <v>0</v>
      </c>
      <c r="AR170" s="12" t="s">
        <v>141</v>
      </c>
      <c r="AT170" s="12" t="s">
        <v>298</v>
      </c>
      <c r="AU170" s="12" t="s">
        <v>83</v>
      </c>
      <c r="AY170" s="12" t="s">
        <v>133</v>
      </c>
      <c r="BE170" s="158">
        <f t="shared" si="29"/>
        <v>0</v>
      </c>
      <c r="BF170" s="158">
        <f t="shared" si="30"/>
        <v>0</v>
      </c>
      <c r="BG170" s="158">
        <f t="shared" si="31"/>
        <v>0</v>
      </c>
      <c r="BH170" s="158">
        <f t="shared" si="32"/>
        <v>0</v>
      </c>
      <c r="BI170" s="158">
        <f t="shared" si="33"/>
        <v>0</v>
      </c>
      <c r="BJ170" s="12" t="s">
        <v>81</v>
      </c>
      <c r="BK170" s="158">
        <f t="shared" si="34"/>
        <v>0</v>
      </c>
      <c r="BL170" s="12" t="s">
        <v>141</v>
      </c>
      <c r="BM170" s="12" t="s">
        <v>387</v>
      </c>
    </row>
    <row r="171" spans="2:65" s="10" customFormat="1" ht="22.8" customHeight="1">
      <c r="B171" s="134"/>
      <c r="D171" s="135" t="s">
        <v>72</v>
      </c>
      <c r="E171" s="144" t="s">
        <v>388</v>
      </c>
      <c r="F171" s="144" t="s">
        <v>389</v>
      </c>
      <c r="I171" s="137"/>
      <c r="J171" s="145">
        <f>BK171</f>
        <v>0</v>
      </c>
      <c r="L171" s="134"/>
      <c r="M171" s="139"/>
      <c r="P171" s="140">
        <f>SUM(P172:P184)</f>
        <v>0</v>
      </c>
      <c r="R171" s="140">
        <f>SUM(R172:R184)</f>
        <v>0</v>
      </c>
      <c r="T171" s="141">
        <f>SUM(T172:T184)</f>
        <v>0</v>
      </c>
      <c r="AR171" s="135" t="s">
        <v>81</v>
      </c>
      <c r="AT171" s="142" t="s">
        <v>72</v>
      </c>
      <c r="AU171" s="142" t="s">
        <v>81</v>
      </c>
      <c r="AY171" s="135" t="s">
        <v>133</v>
      </c>
      <c r="BK171" s="143">
        <f>SUM(BK172:BK184)</f>
        <v>0</v>
      </c>
    </row>
    <row r="172" spans="2:65" s="1" customFormat="1" ht="16.5" customHeight="1">
      <c r="B172" s="116"/>
      <c r="C172" s="162" t="s">
        <v>390</v>
      </c>
      <c r="D172" s="162" t="s">
        <v>298</v>
      </c>
      <c r="E172" s="163" t="s">
        <v>391</v>
      </c>
      <c r="F172" s="164" t="s">
        <v>392</v>
      </c>
      <c r="G172" s="165" t="s">
        <v>306</v>
      </c>
      <c r="H172" s="166">
        <v>1</v>
      </c>
      <c r="I172" s="167"/>
      <c r="J172" s="168">
        <f t="shared" ref="J172:J184" si="35">ROUND(I172*H172,2)</f>
        <v>0</v>
      </c>
      <c r="K172" s="164" t="s">
        <v>301</v>
      </c>
      <c r="L172" s="26"/>
      <c r="M172" s="169" t="s">
        <v>1</v>
      </c>
      <c r="N172" s="170" t="s">
        <v>44</v>
      </c>
      <c r="P172" s="156">
        <f t="shared" ref="P172:P184" si="36">O172*H172</f>
        <v>0</v>
      </c>
      <c r="Q172" s="156">
        <v>0</v>
      </c>
      <c r="R172" s="156">
        <f t="shared" ref="R172:R184" si="37">Q172*H172</f>
        <v>0</v>
      </c>
      <c r="S172" s="156">
        <v>0</v>
      </c>
      <c r="T172" s="157">
        <f t="shared" ref="T172:T184" si="38">S172*H172</f>
        <v>0</v>
      </c>
      <c r="AR172" s="12" t="s">
        <v>141</v>
      </c>
      <c r="AT172" s="12" t="s">
        <v>298</v>
      </c>
      <c r="AU172" s="12" t="s">
        <v>83</v>
      </c>
      <c r="AY172" s="12" t="s">
        <v>133</v>
      </c>
      <c r="BE172" s="158">
        <f t="shared" ref="BE172:BE184" si="39">IF(N172="základní",J172,0)</f>
        <v>0</v>
      </c>
      <c r="BF172" s="158">
        <f t="shared" ref="BF172:BF184" si="40">IF(N172="snížená",J172,0)</f>
        <v>0</v>
      </c>
      <c r="BG172" s="158">
        <f t="shared" ref="BG172:BG184" si="41">IF(N172="zákl. přenesená",J172,0)</f>
        <v>0</v>
      </c>
      <c r="BH172" s="158">
        <f t="shared" ref="BH172:BH184" si="42">IF(N172="sníž. přenesená",J172,0)</f>
        <v>0</v>
      </c>
      <c r="BI172" s="158">
        <f t="shared" ref="BI172:BI184" si="43">IF(N172="nulová",J172,0)</f>
        <v>0</v>
      </c>
      <c r="BJ172" s="12" t="s">
        <v>81</v>
      </c>
      <c r="BK172" s="158">
        <f t="shared" ref="BK172:BK184" si="44">ROUND(I172*H172,2)</f>
        <v>0</v>
      </c>
      <c r="BL172" s="12" t="s">
        <v>141</v>
      </c>
      <c r="BM172" s="12" t="s">
        <v>393</v>
      </c>
    </row>
    <row r="173" spans="2:65" s="1" customFormat="1" ht="16.5" customHeight="1">
      <c r="B173" s="116"/>
      <c r="C173" s="162" t="s">
        <v>394</v>
      </c>
      <c r="D173" s="162" t="s">
        <v>298</v>
      </c>
      <c r="E173" s="163" t="s">
        <v>395</v>
      </c>
      <c r="F173" s="164" t="s">
        <v>396</v>
      </c>
      <c r="G173" s="165" t="s">
        <v>306</v>
      </c>
      <c r="H173" s="166">
        <v>6</v>
      </c>
      <c r="I173" s="167"/>
      <c r="J173" s="168">
        <f t="shared" si="35"/>
        <v>0</v>
      </c>
      <c r="K173" s="164" t="s">
        <v>301</v>
      </c>
      <c r="L173" s="26"/>
      <c r="M173" s="169" t="s">
        <v>1</v>
      </c>
      <c r="N173" s="170" t="s">
        <v>44</v>
      </c>
      <c r="P173" s="156">
        <f t="shared" si="36"/>
        <v>0</v>
      </c>
      <c r="Q173" s="156">
        <v>0</v>
      </c>
      <c r="R173" s="156">
        <f t="shared" si="37"/>
        <v>0</v>
      </c>
      <c r="S173" s="156">
        <v>0</v>
      </c>
      <c r="T173" s="157">
        <f t="shared" si="38"/>
        <v>0</v>
      </c>
      <c r="AR173" s="12" t="s">
        <v>141</v>
      </c>
      <c r="AT173" s="12" t="s">
        <v>298</v>
      </c>
      <c r="AU173" s="12" t="s">
        <v>83</v>
      </c>
      <c r="AY173" s="12" t="s">
        <v>133</v>
      </c>
      <c r="BE173" s="158">
        <f t="shared" si="39"/>
        <v>0</v>
      </c>
      <c r="BF173" s="158">
        <f t="shared" si="40"/>
        <v>0</v>
      </c>
      <c r="BG173" s="158">
        <f t="shared" si="41"/>
        <v>0</v>
      </c>
      <c r="BH173" s="158">
        <f t="shared" si="42"/>
        <v>0</v>
      </c>
      <c r="BI173" s="158">
        <f t="shared" si="43"/>
        <v>0</v>
      </c>
      <c r="BJ173" s="12" t="s">
        <v>81</v>
      </c>
      <c r="BK173" s="158">
        <f t="shared" si="44"/>
        <v>0</v>
      </c>
      <c r="BL173" s="12" t="s">
        <v>141</v>
      </c>
      <c r="BM173" s="12" t="s">
        <v>397</v>
      </c>
    </row>
    <row r="174" spans="2:65" s="1" customFormat="1" ht="16.5" customHeight="1">
      <c r="B174" s="116"/>
      <c r="C174" s="162" t="s">
        <v>398</v>
      </c>
      <c r="D174" s="162" t="s">
        <v>298</v>
      </c>
      <c r="E174" s="163" t="s">
        <v>399</v>
      </c>
      <c r="F174" s="164" t="s">
        <v>400</v>
      </c>
      <c r="G174" s="165" t="s">
        <v>306</v>
      </c>
      <c r="H174" s="166">
        <v>12</v>
      </c>
      <c r="I174" s="167"/>
      <c r="J174" s="168">
        <f t="shared" si="35"/>
        <v>0</v>
      </c>
      <c r="K174" s="164" t="s">
        <v>1</v>
      </c>
      <c r="L174" s="26"/>
      <c r="M174" s="169" t="s">
        <v>1</v>
      </c>
      <c r="N174" s="170" t="s">
        <v>44</v>
      </c>
      <c r="P174" s="156">
        <f t="shared" si="36"/>
        <v>0</v>
      </c>
      <c r="Q174" s="156">
        <v>0</v>
      </c>
      <c r="R174" s="156">
        <f t="shared" si="37"/>
        <v>0</v>
      </c>
      <c r="S174" s="156">
        <v>0</v>
      </c>
      <c r="T174" s="157">
        <f t="shared" si="38"/>
        <v>0</v>
      </c>
      <c r="AR174" s="12" t="s">
        <v>141</v>
      </c>
      <c r="AT174" s="12" t="s">
        <v>298</v>
      </c>
      <c r="AU174" s="12" t="s">
        <v>83</v>
      </c>
      <c r="AY174" s="12" t="s">
        <v>133</v>
      </c>
      <c r="BE174" s="158">
        <f t="shared" si="39"/>
        <v>0</v>
      </c>
      <c r="BF174" s="158">
        <f t="shared" si="40"/>
        <v>0</v>
      </c>
      <c r="BG174" s="158">
        <f t="shared" si="41"/>
        <v>0</v>
      </c>
      <c r="BH174" s="158">
        <f t="shared" si="42"/>
        <v>0</v>
      </c>
      <c r="BI174" s="158">
        <f t="shared" si="43"/>
        <v>0</v>
      </c>
      <c r="BJ174" s="12" t="s">
        <v>81</v>
      </c>
      <c r="BK174" s="158">
        <f t="shared" si="44"/>
        <v>0</v>
      </c>
      <c r="BL174" s="12" t="s">
        <v>141</v>
      </c>
      <c r="BM174" s="12" t="s">
        <v>401</v>
      </c>
    </row>
    <row r="175" spans="2:65" s="1" customFormat="1" ht="16.5" customHeight="1">
      <c r="B175" s="116"/>
      <c r="C175" s="162" t="s">
        <v>402</v>
      </c>
      <c r="D175" s="162" t="s">
        <v>298</v>
      </c>
      <c r="E175" s="163" t="s">
        <v>403</v>
      </c>
      <c r="F175" s="164" t="s">
        <v>404</v>
      </c>
      <c r="G175" s="165" t="s">
        <v>306</v>
      </c>
      <c r="H175" s="166">
        <v>48</v>
      </c>
      <c r="I175" s="167"/>
      <c r="J175" s="168">
        <f t="shared" si="35"/>
        <v>0</v>
      </c>
      <c r="K175" s="164" t="s">
        <v>1</v>
      </c>
      <c r="L175" s="26"/>
      <c r="M175" s="169" t="s">
        <v>1</v>
      </c>
      <c r="N175" s="170" t="s">
        <v>44</v>
      </c>
      <c r="P175" s="156">
        <f t="shared" si="36"/>
        <v>0</v>
      </c>
      <c r="Q175" s="156">
        <v>0</v>
      </c>
      <c r="R175" s="156">
        <f t="shared" si="37"/>
        <v>0</v>
      </c>
      <c r="S175" s="156">
        <v>0</v>
      </c>
      <c r="T175" s="157">
        <f t="shared" si="38"/>
        <v>0</v>
      </c>
      <c r="AR175" s="12" t="s">
        <v>141</v>
      </c>
      <c r="AT175" s="12" t="s">
        <v>298</v>
      </c>
      <c r="AU175" s="12" t="s">
        <v>83</v>
      </c>
      <c r="AY175" s="12" t="s">
        <v>133</v>
      </c>
      <c r="BE175" s="158">
        <f t="shared" si="39"/>
        <v>0</v>
      </c>
      <c r="BF175" s="158">
        <f t="shared" si="40"/>
        <v>0</v>
      </c>
      <c r="BG175" s="158">
        <f t="shared" si="41"/>
        <v>0</v>
      </c>
      <c r="BH175" s="158">
        <f t="shared" si="42"/>
        <v>0</v>
      </c>
      <c r="BI175" s="158">
        <f t="shared" si="43"/>
        <v>0</v>
      </c>
      <c r="BJ175" s="12" t="s">
        <v>81</v>
      </c>
      <c r="BK175" s="158">
        <f t="shared" si="44"/>
        <v>0</v>
      </c>
      <c r="BL175" s="12" t="s">
        <v>141</v>
      </c>
      <c r="BM175" s="12" t="s">
        <v>405</v>
      </c>
    </row>
    <row r="176" spans="2:65" s="1" customFormat="1" ht="16.5" customHeight="1">
      <c r="B176" s="116"/>
      <c r="C176" s="162" t="s">
        <v>406</v>
      </c>
      <c r="D176" s="162" t="s">
        <v>298</v>
      </c>
      <c r="E176" s="163" t="s">
        <v>407</v>
      </c>
      <c r="F176" s="164" t="s">
        <v>408</v>
      </c>
      <c r="G176" s="165" t="s">
        <v>139</v>
      </c>
      <c r="H176" s="166">
        <v>168</v>
      </c>
      <c r="I176" s="167"/>
      <c r="J176" s="168">
        <f t="shared" si="35"/>
        <v>0</v>
      </c>
      <c r="K176" s="164" t="s">
        <v>1</v>
      </c>
      <c r="L176" s="26"/>
      <c r="M176" s="169" t="s">
        <v>1</v>
      </c>
      <c r="N176" s="170" t="s">
        <v>44</v>
      </c>
      <c r="P176" s="156">
        <f t="shared" si="36"/>
        <v>0</v>
      </c>
      <c r="Q176" s="156">
        <v>0</v>
      </c>
      <c r="R176" s="156">
        <f t="shared" si="37"/>
        <v>0</v>
      </c>
      <c r="S176" s="156">
        <v>0</v>
      </c>
      <c r="T176" s="157">
        <f t="shared" si="38"/>
        <v>0</v>
      </c>
      <c r="AR176" s="12" t="s">
        <v>141</v>
      </c>
      <c r="AT176" s="12" t="s">
        <v>298</v>
      </c>
      <c r="AU176" s="12" t="s">
        <v>83</v>
      </c>
      <c r="AY176" s="12" t="s">
        <v>133</v>
      </c>
      <c r="BE176" s="158">
        <f t="shared" si="39"/>
        <v>0</v>
      </c>
      <c r="BF176" s="158">
        <f t="shared" si="40"/>
        <v>0</v>
      </c>
      <c r="BG176" s="158">
        <f t="shared" si="41"/>
        <v>0</v>
      </c>
      <c r="BH176" s="158">
        <f t="shared" si="42"/>
        <v>0</v>
      </c>
      <c r="BI176" s="158">
        <f t="shared" si="43"/>
        <v>0</v>
      </c>
      <c r="BJ176" s="12" t="s">
        <v>81</v>
      </c>
      <c r="BK176" s="158">
        <f t="shared" si="44"/>
        <v>0</v>
      </c>
      <c r="BL176" s="12" t="s">
        <v>141</v>
      </c>
      <c r="BM176" s="12" t="s">
        <v>409</v>
      </c>
    </row>
    <row r="177" spans="2:65" s="1" customFormat="1" ht="16.5" customHeight="1">
      <c r="B177" s="116"/>
      <c r="C177" s="162" t="s">
        <v>410</v>
      </c>
      <c r="D177" s="162" t="s">
        <v>298</v>
      </c>
      <c r="E177" s="163" t="s">
        <v>411</v>
      </c>
      <c r="F177" s="164" t="s">
        <v>412</v>
      </c>
      <c r="G177" s="165" t="s">
        <v>306</v>
      </c>
      <c r="H177" s="166">
        <v>96</v>
      </c>
      <c r="I177" s="167"/>
      <c r="J177" s="168">
        <f t="shared" si="35"/>
        <v>0</v>
      </c>
      <c r="K177" s="164" t="s">
        <v>1</v>
      </c>
      <c r="L177" s="26"/>
      <c r="M177" s="169" t="s">
        <v>1</v>
      </c>
      <c r="N177" s="170" t="s">
        <v>44</v>
      </c>
      <c r="P177" s="156">
        <f t="shared" si="36"/>
        <v>0</v>
      </c>
      <c r="Q177" s="156">
        <v>0</v>
      </c>
      <c r="R177" s="156">
        <f t="shared" si="37"/>
        <v>0</v>
      </c>
      <c r="S177" s="156">
        <v>0</v>
      </c>
      <c r="T177" s="157">
        <f t="shared" si="38"/>
        <v>0</v>
      </c>
      <c r="AR177" s="12" t="s">
        <v>141</v>
      </c>
      <c r="AT177" s="12" t="s">
        <v>298</v>
      </c>
      <c r="AU177" s="12" t="s">
        <v>83</v>
      </c>
      <c r="AY177" s="12" t="s">
        <v>133</v>
      </c>
      <c r="BE177" s="158">
        <f t="shared" si="39"/>
        <v>0</v>
      </c>
      <c r="BF177" s="158">
        <f t="shared" si="40"/>
        <v>0</v>
      </c>
      <c r="BG177" s="158">
        <f t="shared" si="41"/>
        <v>0</v>
      </c>
      <c r="BH177" s="158">
        <f t="shared" si="42"/>
        <v>0</v>
      </c>
      <c r="BI177" s="158">
        <f t="shared" si="43"/>
        <v>0</v>
      </c>
      <c r="BJ177" s="12" t="s">
        <v>81</v>
      </c>
      <c r="BK177" s="158">
        <f t="shared" si="44"/>
        <v>0</v>
      </c>
      <c r="BL177" s="12" t="s">
        <v>141</v>
      </c>
      <c r="BM177" s="12" t="s">
        <v>413</v>
      </c>
    </row>
    <row r="178" spans="2:65" s="1" customFormat="1" ht="16.5" customHeight="1">
      <c r="B178" s="116"/>
      <c r="C178" s="162" t="s">
        <v>414</v>
      </c>
      <c r="D178" s="162" t="s">
        <v>298</v>
      </c>
      <c r="E178" s="163" t="s">
        <v>415</v>
      </c>
      <c r="F178" s="164" t="s">
        <v>416</v>
      </c>
      <c r="G178" s="165" t="s">
        <v>306</v>
      </c>
      <c r="H178" s="166">
        <v>1</v>
      </c>
      <c r="I178" s="167"/>
      <c r="J178" s="168">
        <f t="shared" si="35"/>
        <v>0</v>
      </c>
      <c r="K178" s="164" t="s">
        <v>1</v>
      </c>
      <c r="L178" s="26"/>
      <c r="M178" s="169" t="s">
        <v>1</v>
      </c>
      <c r="N178" s="170" t="s">
        <v>44</v>
      </c>
      <c r="P178" s="156">
        <f t="shared" si="36"/>
        <v>0</v>
      </c>
      <c r="Q178" s="156">
        <v>0</v>
      </c>
      <c r="R178" s="156">
        <f t="shared" si="37"/>
        <v>0</v>
      </c>
      <c r="S178" s="156">
        <v>0</v>
      </c>
      <c r="T178" s="157">
        <f t="shared" si="38"/>
        <v>0</v>
      </c>
      <c r="AR178" s="12" t="s">
        <v>141</v>
      </c>
      <c r="AT178" s="12" t="s">
        <v>298</v>
      </c>
      <c r="AU178" s="12" t="s">
        <v>83</v>
      </c>
      <c r="AY178" s="12" t="s">
        <v>133</v>
      </c>
      <c r="BE178" s="158">
        <f t="shared" si="39"/>
        <v>0</v>
      </c>
      <c r="BF178" s="158">
        <f t="shared" si="40"/>
        <v>0</v>
      </c>
      <c r="BG178" s="158">
        <f t="shared" si="41"/>
        <v>0</v>
      </c>
      <c r="BH178" s="158">
        <f t="shared" si="42"/>
        <v>0</v>
      </c>
      <c r="BI178" s="158">
        <f t="shared" si="43"/>
        <v>0</v>
      </c>
      <c r="BJ178" s="12" t="s">
        <v>81</v>
      </c>
      <c r="BK178" s="158">
        <f t="shared" si="44"/>
        <v>0</v>
      </c>
      <c r="BL178" s="12" t="s">
        <v>141</v>
      </c>
      <c r="BM178" s="12" t="s">
        <v>417</v>
      </c>
    </row>
    <row r="179" spans="2:65" s="1" customFormat="1" ht="16.5" customHeight="1">
      <c r="B179" s="116"/>
      <c r="C179" s="162" t="s">
        <v>418</v>
      </c>
      <c r="D179" s="162" t="s">
        <v>298</v>
      </c>
      <c r="E179" s="163" t="s">
        <v>419</v>
      </c>
      <c r="F179" s="164" t="s">
        <v>420</v>
      </c>
      <c r="G179" s="165" t="s">
        <v>306</v>
      </c>
      <c r="H179" s="166">
        <v>1</v>
      </c>
      <c r="I179" s="167"/>
      <c r="J179" s="168">
        <f t="shared" si="35"/>
        <v>0</v>
      </c>
      <c r="K179" s="164" t="s">
        <v>301</v>
      </c>
      <c r="L179" s="26"/>
      <c r="M179" s="169" t="s">
        <v>1</v>
      </c>
      <c r="N179" s="170" t="s">
        <v>44</v>
      </c>
      <c r="P179" s="156">
        <f t="shared" si="36"/>
        <v>0</v>
      </c>
      <c r="Q179" s="156">
        <v>0</v>
      </c>
      <c r="R179" s="156">
        <f t="shared" si="37"/>
        <v>0</v>
      </c>
      <c r="S179" s="156">
        <v>0</v>
      </c>
      <c r="T179" s="157">
        <f t="shared" si="38"/>
        <v>0</v>
      </c>
      <c r="AR179" s="12" t="s">
        <v>141</v>
      </c>
      <c r="AT179" s="12" t="s">
        <v>298</v>
      </c>
      <c r="AU179" s="12" t="s">
        <v>83</v>
      </c>
      <c r="AY179" s="12" t="s">
        <v>133</v>
      </c>
      <c r="BE179" s="158">
        <f t="shared" si="39"/>
        <v>0</v>
      </c>
      <c r="BF179" s="158">
        <f t="shared" si="40"/>
        <v>0</v>
      </c>
      <c r="BG179" s="158">
        <f t="shared" si="41"/>
        <v>0</v>
      </c>
      <c r="BH179" s="158">
        <f t="shared" si="42"/>
        <v>0</v>
      </c>
      <c r="BI179" s="158">
        <f t="shared" si="43"/>
        <v>0</v>
      </c>
      <c r="BJ179" s="12" t="s">
        <v>81</v>
      </c>
      <c r="BK179" s="158">
        <f t="shared" si="44"/>
        <v>0</v>
      </c>
      <c r="BL179" s="12" t="s">
        <v>141</v>
      </c>
      <c r="BM179" s="12" t="s">
        <v>421</v>
      </c>
    </row>
    <row r="180" spans="2:65" s="1" customFormat="1" ht="16.5" customHeight="1">
      <c r="B180" s="116"/>
      <c r="C180" s="162" t="s">
        <v>422</v>
      </c>
      <c r="D180" s="162" t="s">
        <v>298</v>
      </c>
      <c r="E180" s="163" t="s">
        <v>423</v>
      </c>
      <c r="F180" s="164" t="s">
        <v>424</v>
      </c>
      <c r="G180" s="165" t="s">
        <v>306</v>
      </c>
      <c r="H180" s="166">
        <v>1</v>
      </c>
      <c r="I180" s="167"/>
      <c r="J180" s="168">
        <f t="shared" si="35"/>
        <v>0</v>
      </c>
      <c r="K180" s="164" t="s">
        <v>1</v>
      </c>
      <c r="L180" s="26"/>
      <c r="M180" s="169" t="s">
        <v>1</v>
      </c>
      <c r="N180" s="170" t="s">
        <v>44</v>
      </c>
      <c r="P180" s="156">
        <f t="shared" si="36"/>
        <v>0</v>
      </c>
      <c r="Q180" s="156">
        <v>0</v>
      </c>
      <c r="R180" s="156">
        <f t="shared" si="37"/>
        <v>0</v>
      </c>
      <c r="S180" s="156">
        <v>0</v>
      </c>
      <c r="T180" s="157">
        <f t="shared" si="38"/>
        <v>0</v>
      </c>
      <c r="AR180" s="12" t="s">
        <v>141</v>
      </c>
      <c r="AT180" s="12" t="s">
        <v>298</v>
      </c>
      <c r="AU180" s="12" t="s">
        <v>83</v>
      </c>
      <c r="AY180" s="12" t="s">
        <v>133</v>
      </c>
      <c r="BE180" s="158">
        <f t="shared" si="39"/>
        <v>0</v>
      </c>
      <c r="BF180" s="158">
        <f t="shared" si="40"/>
        <v>0</v>
      </c>
      <c r="BG180" s="158">
        <f t="shared" si="41"/>
        <v>0</v>
      </c>
      <c r="BH180" s="158">
        <f t="shared" si="42"/>
        <v>0</v>
      </c>
      <c r="BI180" s="158">
        <f t="shared" si="43"/>
        <v>0</v>
      </c>
      <c r="BJ180" s="12" t="s">
        <v>81</v>
      </c>
      <c r="BK180" s="158">
        <f t="shared" si="44"/>
        <v>0</v>
      </c>
      <c r="BL180" s="12" t="s">
        <v>141</v>
      </c>
      <c r="BM180" s="12" t="s">
        <v>425</v>
      </c>
    </row>
    <row r="181" spans="2:65" s="1" customFormat="1" ht="16.5" customHeight="1">
      <c r="B181" s="116"/>
      <c r="C181" s="162" t="s">
        <v>426</v>
      </c>
      <c r="D181" s="162" t="s">
        <v>298</v>
      </c>
      <c r="E181" s="163" t="s">
        <v>427</v>
      </c>
      <c r="F181" s="164" t="s">
        <v>428</v>
      </c>
      <c r="G181" s="165" t="s">
        <v>306</v>
      </c>
      <c r="H181" s="166">
        <v>1</v>
      </c>
      <c r="I181" s="167"/>
      <c r="J181" s="168">
        <f t="shared" si="35"/>
        <v>0</v>
      </c>
      <c r="K181" s="164" t="s">
        <v>1</v>
      </c>
      <c r="L181" s="26"/>
      <c r="M181" s="169" t="s">
        <v>1</v>
      </c>
      <c r="N181" s="170" t="s">
        <v>44</v>
      </c>
      <c r="P181" s="156">
        <f t="shared" si="36"/>
        <v>0</v>
      </c>
      <c r="Q181" s="156">
        <v>0</v>
      </c>
      <c r="R181" s="156">
        <f t="shared" si="37"/>
        <v>0</v>
      </c>
      <c r="S181" s="156">
        <v>0</v>
      </c>
      <c r="T181" s="157">
        <f t="shared" si="38"/>
        <v>0</v>
      </c>
      <c r="AR181" s="12" t="s">
        <v>141</v>
      </c>
      <c r="AT181" s="12" t="s">
        <v>298</v>
      </c>
      <c r="AU181" s="12" t="s">
        <v>83</v>
      </c>
      <c r="AY181" s="12" t="s">
        <v>133</v>
      </c>
      <c r="BE181" s="158">
        <f t="shared" si="39"/>
        <v>0</v>
      </c>
      <c r="BF181" s="158">
        <f t="shared" si="40"/>
        <v>0</v>
      </c>
      <c r="BG181" s="158">
        <f t="shared" si="41"/>
        <v>0</v>
      </c>
      <c r="BH181" s="158">
        <f t="shared" si="42"/>
        <v>0</v>
      </c>
      <c r="BI181" s="158">
        <f t="shared" si="43"/>
        <v>0</v>
      </c>
      <c r="BJ181" s="12" t="s">
        <v>81</v>
      </c>
      <c r="BK181" s="158">
        <f t="shared" si="44"/>
        <v>0</v>
      </c>
      <c r="BL181" s="12" t="s">
        <v>141</v>
      </c>
      <c r="BM181" s="12" t="s">
        <v>429</v>
      </c>
    </row>
    <row r="182" spans="2:65" s="1" customFormat="1" ht="16.5" customHeight="1">
      <c r="B182" s="116"/>
      <c r="C182" s="162" t="s">
        <v>430</v>
      </c>
      <c r="D182" s="162" t="s">
        <v>298</v>
      </c>
      <c r="E182" s="163" t="s">
        <v>431</v>
      </c>
      <c r="F182" s="164" t="s">
        <v>432</v>
      </c>
      <c r="G182" s="165" t="s">
        <v>306</v>
      </c>
      <c r="H182" s="166">
        <v>2</v>
      </c>
      <c r="I182" s="167"/>
      <c r="J182" s="168">
        <f t="shared" si="35"/>
        <v>0</v>
      </c>
      <c r="K182" s="164" t="s">
        <v>1</v>
      </c>
      <c r="L182" s="26"/>
      <c r="M182" s="169" t="s">
        <v>1</v>
      </c>
      <c r="N182" s="170" t="s">
        <v>44</v>
      </c>
      <c r="P182" s="156">
        <f t="shared" si="36"/>
        <v>0</v>
      </c>
      <c r="Q182" s="156">
        <v>0</v>
      </c>
      <c r="R182" s="156">
        <f t="shared" si="37"/>
        <v>0</v>
      </c>
      <c r="S182" s="156">
        <v>0</v>
      </c>
      <c r="T182" s="157">
        <f t="shared" si="38"/>
        <v>0</v>
      </c>
      <c r="AR182" s="12" t="s">
        <v>141</v>
      </c>
      <c r="AT182" s="12" t="s">
        <v>298</v>
      </c>
      <c r="AU182" s="12" t="s">
        <v>83</v>
      </c>
      <c r="AY182" s="12" t="s">
        <v>133</v>
      </c>
      <c r="BE182" s="158">
        <f t="shared" si="39"/>
        <v>0</v>
      </c>
      <c r="BF182" s="158">
        <f t="shared" si="40"/>
        <v>0</v>
      </c>
      <c r="BG182" s="158">
        <f t="shared" si="41"/>
        <v>0</v>
      </c>
      <c r="BH182" s="158">
        <f t="shared" si="42"/>
        <v>0</v>
      </c>
      <c r="BI182" s="158">
        <f t="shared" si="43"/>
        <v>0</v>
      </c>
      <c r="BJ182" s="12" t="s">
        <v>81</v>
      </c>
      <c r="BK182" s="158">
        <f t="shared" si="44"/>
        <v>0</v>
      </c>
      <c r="BL182" s="12" t="s">
        <v>141</v>
      </c>
      <c r="BM182" s="12" t="s">
        <v>433</v>
      </c>
    </row>
    <row r="183" spans="2:65" s="1" customFormat="1" ht="16.5" customHeight="1">
      <c r="B183" s="116"/>
      <c r="C183" s="162" t="s">
        <v>434</v>
      </c>
      <c r="D183" s="162" t="s">
        <v>298</v>
      </c>
      <c r="E183" s="163" t="s">
        <v>435</v>
      </c>
      <c r="F183" s="164" t="s">
        <v>436</v>
      </c>
      <c r="G183" s="165" t="s">
        <v>306</v>
      </c>
      <c r="H183" s="166">
        <v>1</v>
      </c>
      <c r="I183" s="167"/>
      <c r="J183" s="168">
        <f t="shared" si="35"/>
        <v>0</v>
      </c>
      <c r="K183" s="164" t="s">
        <v>1</v>
      </c>
      <c r="L183" s="26"/>
      <c r="M183" s="169" t="s">
        <v>1</v>
      </c>
      <c r="N183" s="170" t="s">
        <v>44</v>
      </c>
      <c r="P183" s="156">
        <f t="shared" si="36"/>
        <v>0</v>
      </c>
      <c r="Q183" s="156">
        <v>0</v>
      </c>
      <c r="R183" s="156">
        <f t="shared" si="37"/>
        <v>0</v>
      </c>
      <c r="S183" s="156">
        <v>0</v>
      </c>
      <c r="T183" s="157">
        <f t="shared" si="38"/>
        <v>0</v>
      </c>
      <c r="AR183" s="12" t="s">
        <v>141</v>
      </c>
      <c r="AT183" s="12" t="s">
        <v>298</v>
      </c>
      <c r="AU183" s="12" t="s">
        <v>83</v>
      </c>
      <c r="AY183" s="12" t="s">
        <v>133</v>
      </c>
      <c r="BE183" s="158">
        <f t="shared" si="39"/>
        <v>0</v>
      </c>
      <c r="BF183" s="158">
        <f t="shared" si="40"/>
        <v>0</v>
      </c>
      <c r="BG183" s="158">
        <f t="shared" si="41"/>
        <v>0</v>
      </c>
      <c r="BH183" s="158">
        <f t="shared" si="42"/>
        <v>0</v>
      </c>
      <c r="BI183" s="158">
        <f t="shared" si="43"/>
        <v>0</v>
      </c>
      <c r="BJ183" s="12" t="s">
        <v>81</v>
      </c>
      <c r="BK183" s="158">
        <f t="shared" si="44"/>
        <v>0</v>
      </c>
      <c r="BL183" s="12" t="s">
        <v>141</v>
      </c>
      <c r="BM183" s="12" t="s">
        <v>437</v>
      </c>
    </row>
    <row r="184" spans="2:65" s="1" customFormat="1" ht="16.5" customHeight="1">
      <c r="B184" s="116"/>
      <c r="C184" s="162" t="s">
        <v>438</v>
      </c>
      <c r="D184" s="162" t="s">
        <v>298</v>
      </c>
      <c r="E184" s="163" t="s">
        <v>439</v>
      </c>
      <c r="F184" s="164" t="s">
        <v>440</v>
      </c>
      <c r="G184" s="165" t="s">
        <v>306</v>
      </c>
      <c r="H184" s="166">
        <v>2</v>
      </c>
      <c r="I184" s="167"/>
      <c r="J184" s="168">
        <f t="shared" si="35"/>
        <v>0</v>
      </c>
      <c r="K184" s="164" t="s">
        <v>1</v>
      </c>
      <c r="L184" s="26"/>
      <c r="M184" s="169" t="s">
        <v>1</v>
      </c>
      <c r="N184" s="170" t="s">
        <v>44</v>
      </c>
      <c r="P184" s="156">
        <f t="shared" si="36"/>
        <v>0</v>
      </c>
      <c r="Q184" s="156">
        <v>0</v>
      </c>
      <c r="R184" s="156">
        <f t="shared" si="37"/>
        <v>0</v>
      </c>
      <c r="S184" s="156">
        <v>0</v>
      </c>
      <c r="T184" s="157">
        <f t="shared" si="38"/>
        <v>0</v>
      </c>
      <c r="AR184" s="12" t="s">
        <v>141</v>
      </c>
      <c r="AT184" s="12" t="s">
        <v>298</v>
      </c>
      <c r="AU184" s="12" t="s">
        <v>83</v>
      </c>
      <c r="AY184" s="12" t="s">
        <v>133</v>
      </c>
      <c r="BE184" s="158">
        <f t="shared" si="39"/>
        <v>0</v>
      </c>
      <c r="BF184" s="158">
        <f t="shared" si="40"/>
        <v>0</v>
      </c>
      <c r="BG184" s="158">
        <f t="shared" si="41"/>
        <v>0</v>
      </c>
      <c r="BH184" s="158">
        <f t="shared" si="42"/>
        <v>0</v>
      </c>
      <c r="BI184" s="158">
        <f t="shared" si="43"/>
        <v>0</v>
      </c>
      <c r="BJ184" s="12" t="s">
        <v>81</v>
      </c>
      <c r="BK184" s="158">
        <f t="shared" si="44"/>
        <v>0</v>
      </c>
      <c r="BL184" s="12" t="s">
        <v>141</v>
      </c>
      <c r="BM184" s="12" t="s">
        <v>441</v>
      </c>
    </row>
    <row r="185" spans="2:65" s="10" customFormat="1" ht="22.8" customHeight="1">
      <c r="B185" s="134"/>
      <c r="D185" s="135" t="s">
        <v>72</v>
      </c>
      <c r="E185" s="144" t="s">
        <v>442</v>
      </c>
      <c r="F185" s="144" t="s">
        <v>443</v>
      </c>
      <c r="I185" s="137"/>
      <c r="J185" s="145">
        <f>BK185</f>
        <v>0</v>
      </c>
      <c r="L185" s="134"/>
      <c r="M185" s="139"/>
      <c r="P185" s="140">
        <f>P186</f>
        <v>0</v>
      </c>
      <c r="R185" s="140">
        <f>R186</f>
        <v>0</v>
      </c>
      <c r="T185" s="141">
        <f>T186</f>
        <v>0</v>
      </c>
      <c r="AR185" s="135" t="s">
        <v>81</v>
      </c>
      <c r="AT185" s="142" t="s">
        <v>72</v>
      </c>
      <c r="AU185" s="142" t="s">
        <v>81</v>
      </c>
      <c r="AY185" s="135" t="s">
        <v>133</v>
      </c>
      <c r="BK185" s="143">
        <f>BK186</f>
        <v>0</v>
      </c>
    </row>
    <row r="186" spans="2:65" s="1" customFormat="1" ht="16.5" customHeight="1">
      <c r="B186" s="116"/>
      <c r="C186" s="162" t="s">
        <v>444</v>
      </c>
      <c r="D186" s="162" t="s">
        <v>298</v>
      </c>
      <c r="E186" s="163" t="s">
        <v>445</v>
      </c>
      <c r="F186" s="164" t="s">
        <v>446</v>
      </c>
      <c r="G186" s="165" t="s">
        <v>306</v>
      </c>
      <c r="H186" s="166">
        <v>1</v>
      </c>
      <c r="I186" s="167"/>
      <c r="J186" s="168">
        <f>ROUND(I186*H186,2)</f>
        <v>0</v>
      </c>
      <c r="K186" s="164" t="s">
        <v>1</v>
      </c>
      <c r="L186" s="26"/>
      <c r="M186" s="169" t="s">
        <v>1</v>
      </c>
      <c r="N186" s="170" t="s">
        <v>44</v>
      </c>
      <c r="P186" s="156">
        <f>O186*H186</f>
        <v>0</v>
      </c>
      <c r="Q186" s="156">
        <v>0</v>
      </c>
      <c r="R186" s="156">
        <f>Q186*H186</f>
        <v>0</v>
      </c>
      <c r="S186" s="156">
        <v>0</v>
      </c>
      <c r="T186" s="157">
        <f>S186*H186</f>
        <v>0</v>
      </c>
      <c r="AR186" s="12" t="s">
        <v>141</v>
      </c>
      <c r="AT186" s="12" t="s">
        <v>298</v>
      </c>
      <c r="AU186" s="12" t="s">
        <v>83</v>
      </c>
      <c r="AY186" s="12" t="s">
        <v>133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2" t="s">
        <v>81</v>
      </c>
      <c r="BK186" s="158">
        <f>ROUND(I186*H186,2)</f>
        <v>0</v>
      </c>
      <c r="BL186" s="12" t="s">
        <v>141</v>
      </c>
      <c r="BM186" s="12" t="s">
        <v>447</v>
      </c>
    </row>
    <row r="187" spans="2:65" s="10" customFormat="1" ht="22.8" customHeight="1">
      <c r="B187" s="134"/>
      <c r="D187" s="135" t="s">
        <v>72</v>
      </c>
      <c r="E187" s="144" t="s">
        <v>448</v>
      </c>
      <c r="F187" s="144" t="s">
        <v>449</v>
      </c>
      <c r="I187" s="137"/>
      <c r="J187" s="145">
        <f>BK187</f>
        <v>0</v>
      </c>
      <c r="L187" s="134"/>
      <c r="M187" s="139"/>
      <c r="P187" s="140">
        <f>SUM(P188:P189)</f>
        <v>0</v>
      </c>
      <c r="R187" s="140">
        <f>SUM(R188:R189)</f>
        <v>0</v>
      </c>
      <c r="T187" s="141">
        <f>SUM(T188:T189)</f>
        <v>0</v>
      </c>
      <c r="AR187" s="135" t="s">
        <v>81</v>
      </c>
      <c r="AT187" s="142" t="s">
        <v>72</v>
      </c>
      <c r="AU187" s="142" t="s">
        <v>81</v>
      </c>
      <c r="AY187" s="135" t="s">
        <v>133</v>
      </c>
      <c r="BK187" s="143">
        <f>SUM(BK188:BK189)</f>
        <v>0</v>
      </c>
    </row>
    <row r="188" spans="2:65" s="1" customFormat="1" ht="16.5" customHeight="1">
      <c r="B188" s="116"/>
      <c r="C188" s="162" t="s">
        <v>450</v>
      </c>
      <c r="D188" s="162" t="s">
        <v>298</v>
      </c>
      <c r="E188" s="163" t="s">
        <v>451</v>
      </c>
      <c r="F188" s="164" t="s">
        <v>452</v>
      </c>
      <c r="G188" s="165" t="s">
        <v>271</v>
      </c>
      <c r="H188" s="166">
        <v>10</v>
      </c>
      <c r="I188" s="167"/>
      <c r="J188" s="168">
        <f>ROUND(I188*H188,2)</f>
        <v>0</v>
      </c>
      <c r="K188" s="164" t="s">
        <v>301</v>
      </c>
      <c r="L188" s="26"/>
      <c r="M188" s="169" t="s">
        <v>1</v>
      </c>
      <c r="N188" s="170" t="s">
        <v>44</v>
      </c>
      <c r="P188" s="156">
        <f>O188*H188</f>
        <v>0</v>
      </c>
      <c r="Q188" s="156">
        <v>0</v>
      </c>
      <c r="R188" s="156">
        <f>Q188*H188</f>
        <v>0</v>
      </c>
      <c r="S188" s="156">
        <v>0</v>
      </c>
      <c r="T188" s="157">
        <f>S188*H188</f>
        <v>0</v>
      </c>
      <c r="AR188" s="12" t="s">
        <v>141</v>
      </c>
      <c r="AT188" s="12" t="s">
        <v>298</v>
      </c>
      <c r="AU188" s="12" t="s">
        <v>83</v>
      </c>
      <c r="AY188" s="12" t="s">
        <v>133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2" t="s">
        <v>81</v>
      </c>
      <c r="BK188" s="158">
        <f>ROUND(I188*H188,2)</f>
        <v>0</v>
      </c>
      <c r="BL188" s="12" t="s">
        <v>141</v>
      </c>
      <c r="BM188" s="12" t="s">
        <v>453</v>
      </c>
    </row>
    <row r="189" spans="2:65" s="1" customFormat="1" ht="16.5" customHeight="1">
      <c r="B189" s="116"/>
      <c r="C189" s="162" t="s">
        <v>454</v>
      </c>
      <c r="D189" s="162" t="s">
        <v>298</v>
      </c>
      <c r="E189" s="163" t="s">
        <v>455</v>
      </c>
      <c r="F189" s="164" t="s">
        <v>456</v>
      </c>
      <c r="G189" s="165" t="s">
        <v>306</v>
      </c>
      <c r="H189" s="166">
        <v>40</v>
      </c>
      <c r="I189" s="167"/>
      <c r="J189" s="168">
        <f>ROUND(I189*H189,2)</f>
        <v>0</v>
      </c>
      <c r="K189" s="164" t="s">
        <v>301</v>
      </c>
      <c r="L189" s="26"/>
      <c r="M189" s="169" t="s">
        <v>1</v>
      </c>
      <c r="N189" s="170" t="s">
        <v>44</v>
      </c>
      <c r="P189" s="156">
        <f>O189*H189</f>
        <v>0</v>
      </c>
      <c r="Q189" s="156">
        <v>0</v>
      </c>
      <c r="R189" s="156">
        <f>Q189*H189</f>
        <v>0</v>
      </c>
      <c r="S189" s="156">
        <v>0</v>
      </c>
      <c r="T189" s="157">
        <f>S189*H189</f>
        <v>0</v>
      </c>
      <c r="AR189" s="12" t="s">
        <v>141</v>
      </c>
      <c r="AT189" s="12" t="s">
        <v>298</v>
      </c>
      <c r="AU189" s="12" t="s">
        <v>83</v>
      </c>
      <c r="AY189" s="12" t="s">
        <v>133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2" t="s">
        <v>81</v>
      </c>
      <c r="BK189" s="158">
        <f>ROUND(I189*H189,2)</f>
        <v>0</v>
      </c>
      <c r="BL189" s="12" t="s">
        <v>141</v>
      </c>
      <c r="BM189" s="12" t="s">
        <v>457</v>
      </c>
    </row>
    <row r="190" spans="2:65" s="10" customFormat="1" ht="25.95" customHeight="1">
      <c r="B190" s="134"/>
      <c r="D190" s="135" t="s">
        <v>72</v>
      </c>
      <c r="E190" s="136" t="s">
        <v>458</v>
      </c>
      <c r="F190" s="136" t="s">
        <v>459</v>
      </c>
      <c r="I190" s="137"/>
      <c r="J190" s="138">
        <f>BK190</f>
        <v>0</v>
      </c>
      <c r="L190" s="134"/>
      <c r="M190" s="139"/>
      <c r="P190" s="140">
        <f>SUM(P191:P194)</f>
        <v>0</v>
      </c>
      <c r="R190" s="140">
        <f>SUM(R191:R194)</f>
        <v>0</v>
      </c>
      <c r="T190" s="141">
        <f>SUM(T191:T194)</f>
        <v>0</v>
      </c>
      <c r="AR190" s="135" t="s">
        <v>81</v>
      </c>
      <c r="AT190" s="142" t="s">
        <v>72</v>
      </c>
      <c r="AU190" s="142" t="s">
        <v>73</v>
      </c>
      <c r="AY190" s="135" t="s">
        <v>133</v>
      </c>
      <c r="BK190" s="143">
        <f>SUM(BK191:BK194)</f>
        <v>0</v>
      </c>
    </row>
    <row r="191" spans="2:65" s="1" customFormat="1" ht="16.5" customHeight="1">
      <c r="B191" s="116"/>
      <c r="C191" s="162" t="s">
        <v>460</v>
      </c>
      <c r="D191" s="162" t="s">
        <v>298</v>
      </c>
      <c r="E191" s="163" t="s">
        <v>461</v>
      </c>
      <c r="F191" s="164" t="s">
        <v>462</v>
      </c>
      <c r="G191" s="165" t="s">
        <v>306</v>
      </c>
      <c r="H191" s="166">
        <v>1</v>
      </c>
      <c r="I191" s="167"/>
      <c r="J191" s="168">
        <f>ROUND(I191*H191,2)</f>
        <v>0</v>
      </c>
      <c r="K191" s="164" t="s">
        <v>301</v>
      </c>
      <c r="L191" s="26"/>
      <c r="M191" s="169" t="s">
        <v>1</v>
      </c>
      <c r="N191" s="170" t="s">
        <v>44</v>
      </c>
      <c r="P191" s="156">
        <f>O191*H191</f>
        <v>0</v>
      </c>
      <c r="Q191" s="156">
        <v>0</v>
      </c>
      <c r="R191" s="156">
        <f>Q191*H191</f>
        <v>0</v>
      </c>
      <c r="S191" s="156">
        <v>0</v>
      </c>
      <c r="T191" s="157">
        <f>S191*H191</f>
        <v>0</v>
      </c>
      <c r="AR191" s="12" t="s">
        <v>141</v>
      </c>
      <c r="AT191" s="12" t="s">
        <v>298</v>
      </c>
      <c r="AU191" s="12" t="s">
        <v>81</v>
      </c>
      <c r="AY191" s="12" t="s">
        <v>133</v>
      </c>
      <c r="BE191" s="158">
        <f>IF(N191="základní",J191,0)</f>
        <v>0</v>
      </c>
      <c r="BF191" s="158">
        <f>IF(N191="snížená",J191,0)</f>
        <v>0</v>
      </c>
      <c r="BG191" s="158">
        <f>IF(N191="zákl. přenesená",J191,0)</f>
        <v>0</v>
      </c>
      <c r="BH191" s="158">
        <f>IF(N191="sníž. přenesená",J191,0)</f>
        <v>0</v>
      </c>
      <c r="BI191" s="158">
        <f>IF(N191="nulová",J191,0)</f>
        <v>0</v>
      </c>
      <c r="BJ191" s="12" t="s">
        <v>81</v>
      </c>
      <c r="BK191" s="158">
        <f>ROUND(I191*H191,2)</f>
        <v>0</v>
      </c>
      <c r="BL191" s="12" t="s">
        <v>141</v>
      </c>
      <c r="BM191" s="12" t="s">
        <v>463</v>
      </c>
    </row>
    <row r="192" spans="2:65" s="1" customFormat="1" ht="28.8">
      <c r="B192" s="26"/>
      <c r="D192" s="159" t="s">
        <v>286</v>
      </c>
      <c r="F192" s="160" t="s">
        <v>464</v>
      </c>
      <c r="I192" s="79"/>
      <c r="L192" s="26"/>
      <c r="M192" s="161"/>
      <c r="T192" s="45"/>
      <c r="AT192" s="12" t="s">
        <v>286</v>
      </c>
      <c r="AU192" s="12" t="s">
        <v>81</v>
      </c>
    </row>
    <row r="193" spans="2:65" s="1" customFormat="1" ht="16.5" customHeight="1">
      <c r="B193" s="116"/>
      <c r="C193" s="162" t="s">
        <v>465</v>
      </c>
      <c r="D193" s="162" t="s">
        <v>298</v>
      </c>
      <c r="E193" s="163" t="s">
        <v>466</v>
      </c>
      <c r="F193" s="164" t="s">
        <v>467</v>
      </c>
      <c r="G193" s="165" t="s">
        <v>306</v>
      </c>
      <c r="H193" s="166">
        <v>1</v>
      </c>
      <c r="I193" s="167"/>
      <c r="J193" s="168">
        <f>ROUND(I193*H193,2)</f>
        <v>0</v>
      </c>
      <c r="K193" s="164" t="s">
        <v>1</v>
      </c>
      <c r="L193" s="26"/>
      <c r="M193" s="169" t="s">
        <v>1</v>
      </c>
      <c r="N193" s="170" t="s">
        <v>44</v>
      </c>
      <c r="P193" s="156">
        <f>O193*H193</f>
        <v>0</v>
      </c>
      <c r="Q193" s="156">
        <v>0</v>
      </c>
      <c r="R193" s="156">
        <f>Q193*H193</f>
        <v>0</v>
      </c>
      <c r="S193" s="156">
        <v>0</v>
      </c>
      <c r="T193" s="157">
        <f>S193*H193</f>
        <v>0</v>
      </c>
      <c r="AR193" s="12" t="s">
        <v>141</v>
      </c>
      <c r="AT193" s="12" t="s">
        <v>298</v>
      </c>
      <c r="AU193" s="12" t="s">
        <v>81</v>
      </c>
      <c r="AY193" s="12" t="s">
        <v>133</v>
      </c>
      <c r="BE193" s="158">
        <f>IF(N193="základní",J193,0)</f>
        <v>0</v>
      </c>
      <c r="BF193" s="158">
        <f>IF(N193="snížená",J193,0)</f>
        <v>0</v>
      </c>
      <c r="BG193" s="158">
        <f>IF(N193="zákl. přenesená",J193,0)</f>
        <v>0</v>
      </c>
      <c r="BH193" s="158">
        <f>IF(N193="sníž. přenesená",J193,0)</f>
        <v>0</v>
      </c>
      <c r="BI193" s="158">
        <f>IF(N193="nulová",J193,0)</f>
        <v>0</v>
      </c>
      <c r="BJ193" s="12" t="s">
        <v>81</v>
      </c>
      <c r="BK193" s="158">
        <f>ROUND(I193*H193,2)</f>
        <v>0</v>
      </c>
      <c r="BL193" s="12" t="s">
        <v>141</v>
      </c>
      <c r="BM193" s="12" t="s">
        <v>468</v>
      </c>
    </row>
    <row r="194" spans="2:65" s="1" customFormat="1" ht="16.5" customHeight="1">
      <c r="B194" s="116"/>
      <c r="C194" s="162" t="s">
        <v>469</v>
      </c>
      <c r="D194" s="162" t="s">
        <v>298</v>
      </c>
      <c r="E194" s="163" t="s">
        <v>470</v>
      </c>
      <c r="F194" s="164" t="s">
        <v>471</v>
      </c>
      <c r="G194" s="165" t="s">
        <v>306</v>
      </c>
      <c r="H194" s="166">
        <v>1</v>
      </c>
      <c r="I194" s="167"/>
      <c r="J194" s="168">
        <f>ROUND(I194*H194,2)</f>
        <v>0</v>
      </c>
      <c r="K194" s="164" t="s">
        <v>301</v>
      </c>
      <c r="L194" s="26"/>
      <c r="M194" s="169" t="s">
        <v>1</v>
      </c>
      <c r="N194" s="170" t="s">
        <v>44</v>
      </c>
      <c r="P194" s="156">
        <f>O194*H194</f>
        <v>0</v>
      </c>
      <c r="Q194" s="156">
        <v>0</v>
      </c>
      <c r="R194" s="156">
        <f>Q194*H194</f>
        <v>0</v>
      </c>
      <c r="S194" s="156">
        <v>0</v>
      </c>
      <c r="T194" s="157">
        <f>S194*H194</f>
        <v>0</v>
      </c>
      <c r="AR194" s="12" t="s">
        <v>141</v>
      </c>
      <c r="AT194" s="12" t="s">
        <v>298</v>
      </c>
      <c r="AU194" s="12" t="s">
        <v>81</v>
      </c>
      <c r="AY194" s="12" t="s">
        <v>133</v>
      </c>
      <c r="BE194" s="158">
        <f>IF(N194="základní",J194,0)</f>
        <v>0</v>
      </c>
      <c r="BF194" s="158">
        <f>IF(N194="snížená",J194,0)</f>
        <v>0</v>
      </c>
      <c r="BG194" s="158">
        <f>IF(N194="zákl. přenesená",J194,0)</f>
        <v>0</v>
      </c>
      <c r="BH194" s="158">
        <f>IF(N194="sníž. přenesená",J194,0)</f>
        <v>0</v>
      </c>
      <c r="BI194" s="158">
        <f>IF(N194="nulová",J194,0)</f>
        <v>0</v>
      </c>
      <c r="BJ194" s="12" t="s">
        <v>81</v>
      </c>
      <c r="BK194" s="158">
        <f>ROUND(I194*H194,2)</f>
        <v>0</v>
      </c>
      <c r="BL194" s="12" t="s">
        <v>141</v>
      </c>
      <c r="BM194" s="12" t="s">
        <v>472</v>
      </c>
    </row>
    <row r="195" spans="2:65" s="10" customFormat="1" ht="25.95" customHeight="1">
      <c r="B195" s="134"/>
      <c r="D195" s="135" t="s">
        <v>72</v>
      </c>
      <c r="E195" s="136" t="s">
        <v>473</v>
      </c>
      <c r="F195" s="136" t="s">
        <v>474</v>
      </c>
      <c r="I195" s="137"/>
      <c r="J195" s="138">
        <f>BK195</f>
        <v>0</v>
      </c>
      <c r="L195" s="134"/>
      <c r="M195" s="139"/>
      <c r="P195" s="140">
        <f>SUM(P196:P197)</f>
        <v>0</v>
      </c>
      <c r="R195" s="140">
        <f>SUM(R196:R197)</f>
        <v>0</v>
      </c>
      <c r="T195" s="141">
        <f>SUM(T196:T197)</f>
        <v>0</v>
      </c>
      <c r="AR195" s="135" t="s">
        <v>81</v>
      </c>
      <c r="AT195" s="142" t="s">
        <v>72</v>
      </c>
      <c r="AU195" s="142" t="s">
        <v>73</v>
      </c>
      <c r="AY195" s="135" t="s">
        <v>133</v>
      </c>
      <c r="BK195" s="143">
        <f>SUM(BK196:BK197)</f>
        <v>0</v>
      </c>
    </row>
    <row r="196" spans="2:65" s="1" customFormat="1" ht="16.5" customHeight="1">
      <c r="B196" s="116"/>
      <c r="C196" s="162" t="s">
        <v>475</v>
      </c>
      <c r="D196" s="162" t="s">
        <v>298</v>
      </c>
      <c r="E196" s="163" t="s">
        <v>476</v>
      </c>
      <c r="F196" s="164" t="s">
        <v>477</v>
      </c>
      <c r="G196" s="165" t="s">
        <v>284</v>
      </c>
      <c r="H196" s="166">
        <v>1</v>
      </c>
      <c r="I196" s="167"/>
      <c r="J196" s="168">
        <f>ROUND(I196*H196,2)</f>
        <v>0</v>
      </c>
      <c r="K196" s="164" t="s">
        <v>1</v>
      </c>
      <c r="L196" s="26"/>
      <c r="M196" s="169" t="s">
        <v>1</v>
      </c>
      <c r="N196" s="170" t="s">
        <v>44</v>
      </c>
      <c r="P196" s="156">
        <f>O196*H196</f>
        <v>0</v>
      </c>
      <c r="Q196" s="156">
        <v>0</v>
      </c>
      <c r="R196" s="156">
        <f>Q196*H196</f>
        <v>0</v>
      </c>
      <c r="S196" s="156">
        <v>0</v>
      </c>
      <c r="T196" s="157">
        <f>S196*H196</f>
        <v>0</v>
      </c>
      <c r="AR196" s="12" t="s">
        <v>141</v>
      </c>
      <c r="AT196" s="12" t="s">
        <v>298</v>
      </c>
      <c r="AU196" s="12" t="s">
        <v>81</v>
      </c>
      <c r="AY196" s="12" t="s">
        <v>133</v>
      </c>
      <c r="BE196" s="158">
        <f>IF(N196="základní",J196,0)</f>
        <v>0</v>
      </c>
      <c r="BF196" s="158">
        <f>IF(N196="snížená",J196,0)</f>
        <v>0</v>
      </c>
      <c r="BG196" s="158">
        <f>IF(N196="zákl. přenesená",J196,0)</f>
        <v>0</v>
      </c>
      <c r="BH196" s="158">
        <f>IF(N196="sníž. přenesená",J196,0)</f>
        <v>0</v>
      </c>
      <c r="BI196" s="158">
        <f>IF(N196="nulová",J196,0)</f>
        <v>0</v>
      </c>
      <c r="BJ196" s="12" t="s">
        <v>81</v>
      </c>
      <c r="BK196" s="158">
        <f>ROUND(I196*H196,2)</f>
        <v>0</v>
      </c>
      <c r="BL196" s="12" t="s">
        <v>141</v>
      </c>
      <c r="BM196" s="12" t="s">
        <v>478</v>
      </c>
    </row>
    <row r="197" spans="2:65" s="1" customFormat="1" ht="16.5" customHeight="1">
      <c r="B197" s="116"/>
      <c r="C197" s="162" t="s">
        <v>479</v>
      </c>
      <c r="D197" s="162" t="s">
        <v>298</v>
      </c>
      <c r="E197" s="163" t="s">
        <v>480</v>
      </c>
      <c r="F197" s="164" t="s">
        <v>481</v>
      </c>
      <c r="G197" s="165" t="s">
        <v>284</v>
      </c>
      <c r="H197" s="166">
        <v>1</v>
      </c>
      <c r="I197" s="167"/>
      <c r="J197" s="168">
        <f>ROUND(I197*H197,2)</f>
        <v>0</v>
      </c>
      <c r="K197" s="164" t="s">
        <v>1</v>
      </c>
      <c r="L197" s="26"/>
      <c r="M197" s="171" t="s">
        <v>1</v>
      </c>
      <c r="N197" s="172" t="s">
        <v>44</v>
      </c>
      <c r="O197" s="173"/>
      <c r="P197" s="174">
        <f>O197*H197</f>
        <v>0</v>
      </c>
      <c r="Q197" s="174">
        <v>0</v>
      </c>
      <c r="R197" s="174">
        <f>Q197*H197</f>
        <v>0</v>
      </c>
      <c r="S197" s="174">
        <v>0</v>
      </c>
      <c r="T197" s="175">
        <f>S197*H197</f>
        <v>0</v>
      </c>
      <c r="AR197" s="12" t="s">
        <v>141</v>
      </c>
      <c r="AT197" s="12" t="s">
        <v>298</v>
      </c>
      <c r="AU197" s="12" t="s">
        <v>81</v>
      </c>
      <c r="AY197" s="12" t="s">
        <v>133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2" t="s">
        <v>81</v>
      </c>
      <c r="BK197" s="158">
        <f>ROUND(I197*H197,2)</f>
        <v>0</v>
      </c>
      <c r="BL197" s="12" t="s">
        <v>141</v>
      </c>
      <c r="BM197" s="12" t="s">
        <v>482</v>
      </c>
    </row>
    <row r="198" spans="2:65" s="1" customFormat="1" ht="6.9" customHeight="1">
      <c r="B198" s="35"/>
      <c r="C198" s="36"/>
      <c r="D198" s="36"/>
      <c r="E198" s="36"/>
      <c r="F198" s="36"/>
      <c r="G198" s="36"/>
      <c r="H198" s="36"/>
      <c r="I198" s="98"/>
      <c r="J198" s="36"/>
      <c r="K198" s="36"/>
      <c r="L198" s="26"/>
    </row>
  </sheetData>
  <autoFilter ref="C102:K197" xr:uid="{00000000-0009-0000-0000-000001000000}"/>
  <mergeCells count="14">
    <mergeCell ref="D81:F81"/>
    <mergeCell ref="E93:H93"/>
    <mergeCell ref="E95:H95"/>
    <mergeCell ref="L2:V2"/>
    <mergeCell ref="E52:H52"/>
    <mergeCell ref="D77:F77"/>
    <mergeCell ref="D78:F78"/>
    <mergeCell ref="D79:F79"/>
    <mergeCell ref="D80:F80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99"/>
  <sheetViews>
    <sheetView showGridLines="0" topLeftCell="A74" workbookViewId="0">
      <selection activeCell="D80" sqref="D80:F80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77" customWidth="1"/>
    <col min="10" max="10" width="23.42578125" customWidth="1"/>
    <col min="11" max="11" width="15.425781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2" t="s">
        <v>86</v>
      </c>
    </row>
    <row r="3" spans="2:46" ht="6.9" customHeight="1">
      <c r="B3" s="13"/>
      <c r="C3" s="14"/>
      <c r="D3" s="14"/>
      <c r="E3" s="14"/>
      <c r="F3" s="14"/>
      <c r="G3" s="14"/>
      <c r="H3" s="14"/>
      <c r="I3" s="78"/>
      <c r="J3" s="14"/>
      <c r="K3" s="14"/>
      <c r="L3" s="15"/>
      <c r="AT3" s="12" t="s">
        <v>83</v>
      </c>
    </row>
    <row r="4" spans="2:46" ht="24.9" customHeight="1">
      <c r="B4" s="15"/>
      <c r="D4" s="16" t="s">
        <v>87</v>
      </c>
      <c r="L4" s="15"/>
      <c r="M4" s="17" t="s">
        <v>10</v>
      </c>
      <c r="AT4" s="12" t="s">
        <v>3</v>
      </c>
    </row>
    <row r="5" spans="2:46" ht="6.9" customHeight="1">
      <c r="B5" s="15"/>
      <c r="L5" s="15"/>
    </row>
    <row r="6" spans="2:46" ht="12" customHeight="1">
      <c r="B6" s="15"/>
      <c r="D6" s="21" t="s">
        <v>16</v>
      </c>
      <c r="L6" s="15"/>
    </row>
    <row r="7" spans="2:46" ht="16.5" customHeight="1">
      <c r="B7" s="15"/>
      <c r="E7" s="214" t="str">
        <f>'Rekapitulace stavby'!K6</f>
        <v>V556 – Výměna vedení, Vyškov Prostějov</v>
      </c>
      <c r="F7" s="191"/>
      <c r="G7" s="191"/>
      <c r="H7" s="191"/>
      <c r="L7" s="15"/>
    </row>
    <row r="8" spans="2:46" s="1" customFormat="1" ht="12" customHeight="1">
      <c r="B8" s="26"/>
      <c r="D8" s="21" t="s">
        <v>88</v>
      </c>
      <c r="I8" s="79"/>
      <c r="L8" s="26"/>
    </row>
    <row r="9" spans="2:46" s="1" customFormat="1" ht="36.9" customHeight="1">
      <c r="B9" s="26"/>
      <c r="E9" s="194" t="s">
        <v>483</v>
      </c>
      <c r="F9" s="193"/>
      <c r="G9" s="193"/>
      <c r="H9" s="193"/>
      <c r="I9" s="79"/>
      <c r="L9" s="26"/>
    </row>
    <row r="10" spans="2:46" s="1" customFormat="1" ht="10.199999999999999">
      <c r="B10" s="26"/>
      <c r="I10" s="79"/>
      <c r="L10" s="26"/>
    </row>
    <row r="11" spans="2:46" s="1" customFormat="1" ht="12" customHeight="1">
      <c r="B11" s="26"/>
      <c r="D11" s="21" t="s">
        <v>18</v>
      </c>
      <c r="F11" s="12" t="s">
        <v>1</v>
      </c>
      <c r="I11" s="80" t="s">
        <v>19</v>
      </c>
      <c r="J11" s="12" t="s">
        <v>1</v>
      </c>
      <c r="L11" s="26"/>
    </row>
    <row r="12" spans="2:46" s="1" customFormat="1" ht="12" customHeight="1">
      <c r="B12" s="26"/>
      <c r="D12" s="21" t="s">
        <v>20</v>
      </c>
      <c r="F12" s="12" t="s">
        <v>21</v>
      </c>
      <c r="I12" s="80" t="s">
        <v>22</v>
      </c>
      <c r="J12" s="42" t="str">
        <f>'Rekapitulace stavby'!AN8</f>
        <v>25. 2. 2019</v>
      </c>
      <c r="L12" s="26"/>
    </row>
    <row r="13" spans="2:46" s="1" customFormat="1" ht="10.8" customHeight="1">
      <c r="B13" s="26"/>
      <c r="I13" s="79"/>
      <c r="L13" s="26"/>
    </row>
    <row r="14" spans="2:46" s="1" customFormat="1" ht="12" customHeight="1">
      <c r="B14" s="26"/>
      <c r="D14" s="21" t="s">
        <v>24</v>
      </c>
      <c r="I14" s="80" t="s">
        <v>25</v>
      </c>
      <c r="J14" s="12" t="s">
        <v>26</v>
      </c>
      <c r="L14" s="26"/>
    </row>
    <row r="15" spans="2:46" s="1" customFormat="1" ht="18" customHeight="1">
      <c r="B15" s="26"/>
      <c r="E15" s="12" t="s">
        <v>27</v>
      </c>
      <c r="I15" s="80" t="s">
        <v>28</v>
      </c>
      <c r="J15" s="12" t="s">
        <v>29</v>
      </c>
      <c r="L15" s="26"/>
    </row>
    <row r="16" spans="2:46" s="1" customFormat="1" ht="6.9" customHeight="1">
      <c r="B16" s="26"/>
      <c r="I16" s="79"/>
      <c r="L16" s="26"/>
    </row>
    <row r="17" spans="2:12" s="1" customFormat="1" ht="12" customHeight="1">
      <c r="B17" s="26"/>
      <c r="D17" s="21" t="s">
        <v>30</v>
      </c>
      <c r="I17" s="80" t="s">
        <v>25</v>
      </c>
      <c r="J17" s="22" t="str">
        <f>'Rekapitulace stavby'!AN13</f>
        <v>Vyplň údaj</v>
      </c>
      <c r="L17" s="26"/>
    </row>
    <row r="18" spans="2:12" s="1" customFormat="1" ht="18" customHeight="1">
      <c r="B18" s="26"/>
      <c r="E18" s="215" t="str">
        <f>'Rekapitulace stavby'!E14</f>
        <v>Vyplň údaj</v>
      </c>
      <c r="F18" s="197"/>
      <c r="G18" s="197"/>
      <c r="H18" s="197"/>
      <c r="I18" s="80" t="s">
        <v>28</v>
      </c>
      <c r="J18" s="22" t="str">
        <f>'Rekapitulace stavby'!AN14</f>
        <v>Vyplň údaj</v>
      </c>
      <c r="L18" s="26"/>
    </row>
    <row r="19" spans="2:12" s="1" customFormat="1" ht="6.9" customHeight="1">
      <c r="B19" s="26"/>
      <c r="I19" s="79"/>
      <c r="L19" s="26"/>
    </row>
    <row r="20" spans="2:12" s="1" customFormat="1" ht="12" customHeight="1">
      <c r="B20" s="26"/>
      <c r="D20" s="21" t="s">
        <v>32</v>
      </c>
      <c r="I20" s="80" t="s">
        <v>25</v>
      </c>
      <c r="J20" s="12" t="s">
        <v>33</v>
      </c>
      <c r="L20" s="26"/>
    </row>
    <row r="21" spans="2:12" s="1" customFormat="1" ht="18" customHeight="1">
      <c r="B21" s="26"/>
      <c r="E21" s="12" t="s">
        <v>34</v>
      </c>
      <c r="I21" s="80" t="s">
        <v>28</v>
      </c>
      <c r="J21" s="12" t="s">
        <v>35</v>
      </c>
      <c r="L21" s="26"/>
    </row>
    <row r="22" spans="2:12" s="1" customFormat="1" ht="6.9" customHeight="1">
      <c r="B22" s="26"/>
      <c r="I22" s="79"/>
      <c r="L22" s="26"/>
    </row>
    <row r="23" spans="2:12" s="1" customFormat="1" ht="12" customHeight="1">
      <c r="B23" s="26"/>
      <c r="D23" s="21" t="s">
        <v>37</v>
      </c>
      <c r="I23" s="80" t="s">
        <v>25</v>
      </c>
      <c r="J23" s="12" t="s">
        <v>33</v>
      </c>
      <c r="L23" s="26"/>
    </row>
    <row r="24" spans="2:12" s="1" customFormat="1" ht="18" customHeight="1">
      <c r="B24" s="26"/>
      <c r="E24" s="12" t="s">
        <v>34</v>
      </c>
      <c r="I24" s="80" t="s">
        <v>28</v>
      </c>
      <c r="J24" s="12" t="s">
        <v>35</v>
      </c>
      <c r="L24" s="26"/>
    </row>
    <row r="25" spans="2:12" s="1" customFormat="1" ht="6.9" customHeight="1">
      <c r="B25" s="26"/>
      <c r="I25" s="79"/>
      <c r="L25" s="26"/>
    </row>
    <row r="26" spans="2:12" s="1" customFormat="1" ht="12" customHeight="1">
      <c r="B26" s="26"/>
      <c r="D26" s="21" t="s">
        <v>38</v>
      </c>
      <c r="I26" s="79"/>
      <c r="L26" s="26"/>
    </row>
    <row r="27" spans="2:12" s="6" customFormat="1" ht="16.5" customHeight="1">
      <c r="B27" s="81"/>
      <c r="E27" s="201" t="s">
        <v>1</v>
      </c>
      <c r="F27" s="201"/>
      <c r="G27" s="201"/>
      <c r="H27" s="201"/>
      <c r="I27" s="82"/>
      <c r="L27" s="81"/>
    </row>
    <row r="28" spans="2:12" s="1" customFormat="1" ht="6.9" customHeight="1">
      <c r="B28" s="26"/>
      <c r="I28" s="79"/>
      <c r="L28" s="26"/>
    </row>
    <row r="29" spans="2:12" s="1" customFormat="1" ht="6.9" customHeight="1">
      <c r="B29" s="26"/>
      <c r="D29" s="43"/>
      <c r="E29" s="43"/>
      <c r="F29" s="43"/>
      <c r="G29" s="43"/>
      <c r="H29" s="43"/>
      <c r="I29" s="83"/>
      <c r="J29" s="43"/>
      <c r="K29" s="43"/>
      <c r="L29" s="26"/>
    </row>
    <row r="30" spans="2:12" s="1" customFormat="1" ht="14.4" customHeight="1">
      <c r="B30" s="26"/>
      <c r="D30" s="84" t="s">
        <v>90</v>
      </c>
      <c r="I30" s="79"/>
      <c r="J30" s="85">
        <f>J61</f>
        <v>0</v>
      </c>
      <c r="L30" s="26"/>
    </row>
    <row r="31" spans="2:12" s="1" customFormat="1" ht="14.4" customHeight="1">
      <c r="B31" s="26"/>
      <c r="D31" s="86" t="s">
        <v>91</v>
      </c>
      <c r="I31" s="79"/>
      <c r="J31" s="85">
        <f>J76</f>
        <v>0</v>
      </c>
      <c r="L31" s="26"/>
    </row>
    <row r="32" spans="2:12" s="1" customFormat="1" ht="25.35" customHeight="1">
      <c r="B32" s="26"/>
      <c r="D32" s="87" t="s">
        <v>39</v>
      </c>
      <c r="I32" s="79"/>
      <c r="J32" s="55">
        <f>ROUND(J30 + J31, 2)</f>
        <v>0</v>
      </c>
      <c r="L32" s="26"/>
    </row>
    <row r="33" spans="2:12" s="1" customFormat="1" ht="6.9" customHeight="1">
      <c r="B33" s="26"/>
      <c r="D33" s="43"/>
      <c r="E33" s="43"/>
      <c r="F33" s="43"/>
      <c r="G33" s="43"/>
      <c r="H33" s="43"/>
      <c r="I33" s="83"/>
      <c r="J33" s="43"/>
      <c r="K33" s="43"/>
      <c r="L33" s="26"/>
    </row>
    <row r="34" spans="2:12" s="1" customFormat="1" ht="14.4" customHeight="1">
      <c r="B34" s="26"/>
      <c r="F34" s="29" t="s">
        <v>41</v>
      </c>
      <c r="I34" s="88" t="s">
        <v>40</v>
      </c>
      <c r="J34" s="29" t="s">
        <v>42</v>
      </c>
      <c r="L34" s="26"/>
    </row>
    <row r="35" spans="2:12" s="1" customFormat="1" ht="14.4" customHeight="1">
      <c r="B35" s="26"/>
      <c r="D35" s="21" t="s">
        <v>43</v>
      </c>
      <c r="E35" s="21" t="s">
        <v>44</v>
      </c>
      <c r="F35" s="89">
        <f>ROUND((SUM(BE76:BE83) + SUM(BE103:BE198)),  2)</f>
        <v>0</v>
      </c>
      <c r="I35" s="90">
        <v>0.21</v>
      </c>
      <c r="J35" s="89">
        <f>ROUND(((SUM(BE76:BE83) + SUM(BE103:BE198))*I35),  2)</f>
        <v>0</v>
      </c>
      <c r="L35" s="26"/>
    </row>
    <row r="36" spans="2:12" s="1" customFormat="1" ht="14.4" customHeight="1">
      <c r="B36" s="26"/>
      <c r="E36" s="21" t="s">
        <v>45</v>
      </c>
      <c r="F36" s="89">
        <f>ROUND((SUM(BF76:BF83) + SUM(BF103:BF198)),  2)</f>
        <v>0</v>
      </c>
      <c r="I36" s="90">
        <v>0.15</v>
      </c>
      <c r="J36" s="89">
        <f>ROUND(((SUM(BF76:BF83) + SUM(BF103:BF198))*I36),  2)</f>
        <v>0</v>
      </c>
      <c r="L36" s="26"/>
    </row>
    <row r="37" spans="2:12" s="1" customFormat="1" ht="14.4" hidden="1" customHeight="1">
      <c r="B37" s="26"/>
      <c r="E37" s="21" t="s">
        <v>46</v>
      </c>
      <c r="F37" s="89">
        <f>ROUND((SUM(BG76:BG83) + SUM(BG103:BG198)),  2)</f>
        <v>0</v>
      </c>
      <c r="I37" s="90">
        <v>0.21</v>
      </c>
      <c r="J37" s="89">
        <f>0</f>
        <v>0</v>
      </c>
      <c r="L37" s="26"/>
    </row>
    <row r="38" spans="2:12" s="1" customFormat="1" ht="14.4" hidden="1" customHeight="1">
      <c r="B38" s="26"/>
      <c r="E38" s="21" t="s">
        <v>47</v>
      </c>
      <c r="F38" s="89">
        <f>ROUND((SUM(BH76:BH83) + SUM(BH103:BH198)),  2)</f>
        <v>0</v>
      </c>
      <c r="I38" s="90">
        <v>0.15</v>
      </c>
      <c r="J38" s="89">
        <f>0</f>
        <v>0</v>
      </c>
      <c r="L38" s="26"/>
    </row>
    <row r="39" spans="2:12" s="1" customFormat="1" ht="14.4" hidden="1" customHeight="1">
      <c r="B39" s="26"/>
      <c r="E39" s="21" t="s">
        <v>48</v>
      </c>
      <c r="F39" s="89">
        <f>ROUND((SUM(BI76:BI83) + SUM(BI103:BI198)),  2)</f>
        <v>0</v>
      </c>
      <c r="I39" s="90">
        <v>0</v>
      </c>
      <c r="J39" s="89">
        <f>0</f>
        <v>0</v>
      </c>
      <c r="L39" s="26"/>
    </row>
    <row r="40" spans="2:12" s="1" customFormat="1" ht="6.9" customHeight="1">
      <c r="B40" s="26"/>
      <c r="I40" s="79"/>
      <c r="L40" s="26"/>
    </row>
    <row r="41" spans="2:12" s="1" customFormat="1" ht="25.35" customHeight="1">
      <c r="B41" s="26"/>
      <c r="C41" s="91"/>
      <c r="D41" s="92" t="s">
        <v>49</v>
      </c>
      <c r="E41" s="46"/>
      <c r="F41" s="46"/>
      <c r="G41" s="93" t="s">
        <v>50</v>
      </c>
      <c r="H41" s="94" t="s">
        <v>51</v>
      </c>
      <c r="I41" s="95"/>
      <c r="J41" s="96">
        <f>SUM(J32:J39)</f>
        <v>0</v>
      </c>
      <c r="K41" s="97"/>
      <c r="L41" s="26"/>
    </row>
    <row r="42" spans="2:12" s="1" customFormat="1" ht="14.4" customHeight="1">
      <c r="B42" s="35"/>
      <c r="C42" s="36"/>
      <c r="D42" s="36"/>
      <c r="E42" s="36"/>
      <c r="F42" s="36"/>
      <c r="G42" s="36"/>
      <c r="H42" s="36"/>
      <c r="I42" s="98"/>
      <c r="J42" s="36"/>
      <c r="K42" s="36"/>
      <c r="L42" s="26"/>
    </row>
    <row r="46" spans="2:12" s="1" customFormat="1" ht="6.9" customHeight="1">
      <c r="B46" s="37"/>
      <c r="C46" s="38"/>
      <c r="D46" s="38"/>
      <c r="E46" s="38"/>
      <c r="F46" s="38"/>
      <c r="G46" s="38"/>
      <c r="H46" s="38"/>
      <c r="I46" s="99"/>
      <c r="J46" s="38"/>
      <c r="K46" s="38"/>
      <c r="L46" s="26"/>
    </row>
    <row r="47" spans="2:12" s="1" customFormat="1" ht="24.9" customHeight="1">
      <c r="B47" s="26"/>
      <c r="C47" s="16" t="s">
        <v>92</v>
      </c>
      <c r="I47" s="79"/>
      <c r="L47" s="26"/>
    </row>
    <row r="48" spans="2:12" s="1" customFormat="1" ht="6.9" customHeight="1">
      <c r="B48" s="26"/>
      <c r="I48" s="79"/>
      <c r="L48" s="26"/>
    </row>
    <row r="49" spans="2:47" s="1" customFormat="1" ht="12" customHeight="1">
      <c r="B49" s="26"/>
      <c r="C49" s="21" t="s">
        <v>16</v>
      </c>
      <c r="I49" s="79"/>
      <c r="L49" s="26"/>
    </row>
    <row r="50" spans="2:47" s="1" customFormat="1" ht="16.5" customHeight="1">
      <c r="B50" s="26"/>
      <c r="E50" s="214" t="str">
        <f>E7</f>
        <v>V556 – Výměna vedení, Vyškov Prostějov</v>
      </c>
      <c r="F50" s="191"/>
      <c r="G50" s="191"/>
      <c r="H50" s="191"/>
      <c r="I50" s="79"/>
      <c r="L50" s="26"/>
    </row>
    <row r="51" spans="2:47" s="1" customFormat="1" ht="12" customHeight="1">
      <c r="B51" s="26"/>
      <c r="C51" s="21" t="s">
        <v>88</v>
      </c>
      <c r="I51" s="79"/>
      <c r="L51" s="26"/>
    </row>
    <row r="52" spans="2:47" s="1" customFormat="1" ht="16.5" customHeight="1">
      <c r="B52" s="26"/>
      <c r="E52" s="194" t="str">
        <f>E9</f>
        <v>SO03 - Ukončení optické trasy v RZ Prostějov</v>
      </c>
      <c r="F52" s="193"/>
      <c r="G52" s="193"/>
      <c r="H52" s="193"/>
      <c r="I52" s="79"/>
      <c r="L52" s="26"/>
    </row>
    <row r="53" spans="2:47" s="1" customFormat="1" ht="6.9" customHeight="1">
      <c r="B53" s="26"/>
      <c r="I53" s="79"/>
      <c r="L53" s="26"/>
    </row>
    <row r="54" spans="2:47" s="1" customFormat="1" ht="12" customHeight="1">
      <c r="B54" s="26"/>
      <c r="C54" s="21" t="s">
        <v>20</v>
      </c>
      <c r="F54" s="12" t="str">
        <f>F12</f>
        <v>RZ Vyškov, RZ Prostějov</v>
      </c>
      <c r="I54" s="80" t="s">
        <v>22</v>
      </c>
      <c r="J54" s="42" t="str">
        <f>IF(J12="","",J12)</f>
        <v>25. 2. 2019</v>
      </c>
      <c r="L54" s="26"/>
    </row>
    <row r="55" spans="2:47" s="1" customFormat="1" ht="6.9" customHeight="1">
      <c r="B55" s="26"/>
      <c r="I55" s="79"/>
      <c r="L55" s="26"/>
    </row>
    <row r="56" spans="2:47" s="1" customFormat="1" ht="13.65" customHeight="1">
      <c r="B56" s="26"/>
      <c r="C56" s="21" t="s">
        <v>24</v>
      </c>
      <c r="F56" s="12" t="str">
        <f>E15</f>
        <v>E.ON Česká republika, s.r.o.</v>
      </c>
      <c r="I56" s="80" t="s">
        <v>32</v>
      </c>
      <c r="J56" s="24" t="str">
        <f>E21</f>
        <v>SPIE Elektrovod, a.s.</v>
      </c>
      <c r="L56" s="26"/>
    </row>
    <row r="57" spans="2:47" s="1" customFormat="1" ht="13.65" customHeight="1">
      <c r="B57" s="26"/>
      <c r="C57" s="21" t="s">
        <v>30</v>
      </c>
      <c r="F57" s="12" t="str">
        <f>IF(E18="","",E18)</f>
        <v>Vyplň údaj</v>
      </c>
      <c r="I57" s="80" t="s">
        <v>37</v>
      </c>
      <c r="J57" s="24" t="str">
        <f>E24</f>
        <v>SPIE Elektrovod, a.s.</v>
      </c>
      <c r="L57" s="26"/>
    </row>
    <row r="58" spans="2:47" s="1" customFormat="1" ht="10.35" customHeight="1">
      <c r="B58" s="26"/>
      <c r="I58" s="79"/>
      <c r="L58" s="26"/>
    </row>
    <row r="59" spans="2:47" s="1" customFormat="1" ht="29.25" customHeight="1">
      <c r="B59" s="26"/>
      <c r="C59" s="100" t="s">
        <v>93</v>
      </c>
      <c r="D59" s="91"/>
      <c r="E59" s="91"/>
      <c r="F59" s="91"/>
      <c r="G59" s="91"/>
      <c r="H59" s="91"/>
      <c r="I59" s="101"/>
      <c r="J59" s="102" t="s">
        <v>94</v>
      </c>
      <c r="K59" s="91"/>
      <c r="L59" s="26"/>
    </row>
    <row r="60" spans="2:47" s="1" customFormat="1" ht="10.35" customHeight="1">
      <c r="B60" s="26"/>
      <c r="I60" s="79"/>
      <c r="L60" s="26"/>
    </row>
    <row r="61" spans="2:47" s="1" customFormat="1" ht="22.8" customHeight="1">
      <c r="B61" s="26"/>
      <c r="C61" s="103" t="s">
        <v>95</v>
      </c>
      <c r="I61" s="79"/>
      <c r="J61" s="55">
        <f>J103</f>
        <v>0</v>
      </c>
      <c r="L61" s="26"/>
      <c r="AU61" s="12" t="s">
        <v>96</v>
      </c>
    </row>
    <row r="62" spans="2:47" s="7" customFormat="1" ht="24.9" customHeight="1">
      <c r="B62" s="104"/>
      <c r="D62" s="105" t="s">
        <v>97</v>
      </c>
      <c r="E62" s="106"/>
      <c r="F62" s="106"/>
      <c r="G62" s="106"/>
      <c r="H62" s="106"/>
      <c r="I62" s="107"/>
      <c r="J62" s="108">
        <f>J104</f>
        <v>0</v>
      </c>
      <c r="L62" s="104"/>
    </row>
    <row r="63" spans="2:47" s="8" customFormat="1" ht="19.95" customHeight="1">
      <c r="B63" s="109"/>
      <c r="D63" s="110" t="s">
        <v>484</v>
      </c>
      <c r="E63" s="111"/>
      <c r="F63" s="111"/>
      <c r="G63" s="111"/>
      <c r="H63" s="111"/>
      <c r="I63" s="112"/>
      <c r="J63" s="113">
        <f>J105</f>
        <v>0</v>
      </c>
      <c r="L63" s="109"/>
    </row>
    <row r="64" spans="2:47" s="8" customFormat="1" ht="19.95" customHeight="1">
      <c r="B64" s="109"/>
      <c r="D64" s="110" t="s">
        <v>99</v>
      </c>
      <c r="E64" s="111"/>
      <c r="F64" s="111"/>
      <c r="G64" s="111"/>
      <c r="H64" s="111"/>
      <c r="I64" s="112"/>
      <c r="J64" s="113">
        <f>J119</f>
        <v>0</v>
      </c>
      <c r="L64" s="109"/>
    </row>
    <row r="65" spans="2:65" s="8" customFormat="1" ht="19.95" customHeight="1">
      <c r="B65" s="109"/>
      <c r="D65" s="110" t="s">
        <v>100</v>
      </c>
      <c r="E65" s="111"/>
      <c r="F65" s="111"/>
      <c r="G65" s="111"/>
      <c r="H65" s="111"/>
      <c r="I65" s="112"/>
      <c r="J65" s="113">
        <f>J136</f>
        <v>0</v>
      </c>
      <c r="L65" s="109"/>
    </row>
    <row r="66" spans="2:65" s="8" customFormat="1" ht="19.95" customHeight="1">
      <c r="B66" s="109"/>
      <c r="D66" s="110" t="s">
        <v>101</v>
      </c>
      <c r="E66" s="111"/>
      <c r="F66" s="111"/>
      <c r="G66" s="111"/>
      <c r="H66" s="111"/>
      <c r="I66" s="112"/>
      <c r="J66" s="113">
        <f>J138</f>
        <v>0</v>
      </c>
      <c r="L66" s="109"/>
    </row>
    <row r="67" spans="2:65" s="7" customFormat="1" ht="24.9" customHeight="1">
      <c r="B67" s="104"/>
      <c r="D67" s="105" t="s">
        <v>102</v>
      </c>
      <c r="E67" s="106"/>
      <c r="F67" s="106"/>
      <c r="G67" s="106"/>
      <c r="H67" s="106"/>
      <c r="I67" s="107"/>
      <c r="J67" s="108">
        <f>J147</f>
        <v>0</v>
      </c>
      <c r="L67" s="104"/>
    </row>
    <row r="68" spans="2:65" s="8" customFormat="1" ht="19.95" customHeight="1">
      <c r="B68" s="109"/>
      <c r="D68" s="110" t="s">
        <v>485</v>
      </c>
      <c r="E68" s="111"/>
      <c r="F68" s="111"/>
      <c r="G68" s="111"/>
      <c r="H68" s="111"/>
      <c r="I68" s="112"/>
      <c r="J68" s="113">
        <f>J148</f>
        <v>0</v>
      </c>
      <c r="L68" s="109"/>
    </row>
    <row r="69" spans="2:65" s="8" customFormat="1" ht="19.95" customHeight="1">
      <c r="B69" s="109"/>
      <c r="D69" s="110" t="s">
        <v>104</v>
      </c>
      <c r="E69" s="111"/>
      <c r="F69" s="111"/>
      <c r="G69" s="111"/>
      <c r="H69" s="111"/>
      <c r="I69" s="112"/>
      <c r="J69" s="113">
        <f>J171</f>
        <v>0</v>
      </c>
      <c r="L69" s="109"/>
    </row>
    <row r="70" spans="2:65" s="8" customFormat="1" ht="19.95" customHeight="1">
      <c r="B70" s="109"/>
      <c r="D70" s="110" t="s">
        <v>105</v>
      </c>
      <c r="E70" s="111"/>
      <c r="F70" s="111"/>
      <c r="G70" s="111"/>
      <c r="H70" s="111"/>
      <c r="I70" s="112"/>
      <c r="J70" s="113">
        <f>J186</f>
        <v>0</v>
      </c>
      <c r="L70" s="109"/>
    </row>
    <row r="71" spans="2:65" s="8" customFormat="1" ht="19.95" customHeight="1">
      <c r="B71" s="109"/>
      <c r="D71" s="110" t="s">
        <v>106</v>
      </c>
      <c r="E71" s="111"/>
      <c r="F71" s="111"/>
      <c r="G71" s="111"/>
      <c r="H71" s="111"/>
      <c r="I71" s="112"/>
      <c r="J71" s="113">
        <f>J188</f>
        <v>0</v>
      </c>
      <c r="L71" s="109"/>
    </row>
    <row r="72" spans="2:65" s="7" customFormat="1" ht="24.9" customHeight="1">
      <c r="B72" s="104"/>
      <c r="D72" s="105" t="s">
        <v>107</v>
      </c>
      <c r="E72" s="106"/>
      <c r="F72" s="106"/>
      <c r="G72" s="106"/>
      <c r="H72" s="106"/>
      <c r="I72" s="107"/>
      <c r="J72" s="108">
        <f>J191</f>
        <v>0</v>
      </c>
      <c r="L72" s="104"/>
    </row>
    <row r="73" spans="2:65" s="7" customFormat="1" ht="24.9" customHeight="1">
      <c r="B73" s="104"/>
      <c r="D73" s="105" t="s">
        <v>108</v>
      </c>
      <c r="E73" s="106"/>
      <c r="F73" s="106"/>
      <c r="G73" s="106"/>
      <c r="H73" s="106"/>
      <c r="I73" s="107"/>
      <c r="J73" s="108">
        <f>J196</f>
        <v>0</v>
      </c>
      <c r="L73" s="104"/>
    </row>
    <row r="74" spans="2:65" s="1" customFormat="1" ht="21.75" customHeight="1">
      <c r="B74" s="26"/>
      <c r="I74" s="79"/>
      <c r="L74" s="26"/>
    </row>
    <row r="75" spans="2:65" s="1" customFormat="1" ht="6.9" customHeight="1">
      <c r="B75" s="26"/>
      <c r="I75" s="79"/>
      <c r="L75" s="26"/>
    </row>
    <row r="76" spans="2:65" s="1" customFormat="1" ht="29.25" customHeight="1">
      <c r="B76" s="26"/>
      <c r="C76" s="103" t="s">
        <v>109</v>
      </c>
      <c r="I76" s="79"/>
      <c r="J76" s="114">
        <f>ROUND(J77 + J78 + J79 + J80 + J81 + J82,2)</f>
        <v>0</v>
      </c>
      <c r="L76" s="26"/>
      <c r="N76" s="115" t="s">
        <v>43</v>
      </c>
    </row>
    <row r="77" spans="2:65" s="1" customFormat="1" ht="18" customHeight="1">
      <c r="B77" s="116"/>
      <c r="C77" s="79"/>
      <c r="D77" s="216" t="s">
        <v>110</v>
      </c>
      <c r="E77" s="217"/>
      <c r="F77" s="217"/>
      <c r="G77" s="79"/>
      <c r="H77" s="79"/>
      <c r="I77" s="79"/>
      <c r="J77" s="118">
        <v>0</v>
      </c>
      <c r="K77" s="79"/>
      <c r="L77" s="116"/>
      <c r="M77" s="79"/>
      <c r="N77" s="119" t="s">
        <v>44</v>
      </c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  <c r="AS77" s="79"/>
      <c r="AT77" s="79"/>
      <c r="AU77" s="79"/>
      <c r="AV77" s="79"/>
      <c r="AW77" s="79"/>
      <c r="AX77" s="79"/>
      <c r="AY77" s="120" t="s">
        <v>111</v>
      </c>
      <c r="AZ77" s="79"/>
      <c r="BA77" s="79"/>
      <c r="BB77" s="79"/>
      <c r="BC77" s="79"/>
      <c r="BD77" s="79"/>
      <c r="BE77" s="121">
        <f t="shared" ref="BE77:BE82" si="0">IF(N77="základní",J77,0)</f>
        <v>0</v>
      </c>
      <c r="BF77" s="121">
        <f t="shared" ref="BF77:BF82" si="1">IF(N77="snížená",J77,0)</f>
        <v>0</v>
      </c>
      <c r="BG77" s="121">
        <f t="shared" ref="BG77:BG82" si="2">IF(N77="zákl. přenesená",J77,0)</f>
        <v>0</v>
      </c>
      <c r="BH77" s="121">
        <f t="shared" ref="BH77:BH82" si="3">IF(N77="sníž. přenesená",J77,0)</f>
        <v>0</v>
      </c>
      <c r="BI77" s="121">
        <f t="shared" ref="BI77:BI82" si="4">IF(N77="nulová",J77,0)</f>
        <v>0</v>
      </c>
      <c r="BJ77" s="120" t="s">
        <v>81</v>
      </c>
      <c r="BK77" s="79"/>
      <c r="BL77" s="79"/>
      <c r="BM77" s="79"/>
    </row>
    <row r="78" spans="2:65" s="1" customFormat="1" ht="18" customHeight="1">
      <c r="B78" s="116"/>
      <c r="C78" s="79"/>
      <c r="D78" s="216" t="s">
        <v>112</v>
      </c>
      <c r="E78" s="217"/>
      <c r="F78" s="217"/>
      <c r="G78" s="79"/>
      <c r="H78" s="79"/>
      <c r="I78" s="79"/>
      <c r="J78" s="118">
        <v>0</v>
      </c>
      <c r="K78" s="79"/>
      <c r="L78" s="116"/>
      <c r="M78" s="79"/>
      <c r="N78" s="119" t="s">
        <v>44</v>
      </c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79"/>
      <c r="AO78" s="79"/>
      <c r="AP78" s="79"/>
      <c r="AQ78" s="79"/>
      <c r="AR78" s="79"/>
      <c r="AS78" s="79"/>
      <c r="AT78" s="79"/>
      <c r="AU78" s="79"/>
      <c r="AV78" s="79"/>
      <c r="AW78" s="79"/>
      <c r="AX78" s="79"/>
      <c r="AY78" s="120" t="s">
        <v>111</v>
      </c>
      <c r="AZ78" s="79"/>
      <c r="BA78" s="79"/>
      <c r="BB78" s="79"/>
      <c r="BC78" s="79"/>
      <c r="BD78" s="79"/>
      <c r="BE78" s="121">
        <f t="shared" si="0"/>
        <v>0</v>
      </c>
      <c r="BF78" s="121">
        <f t="shared" si="1"/>
        <v>0</v>
      </c>
      <c r="BG78" s="121">
        <f t="shared" si="2"/>
        <v>0</v>
      </c>
      <c r="BH78" s="121">
        <f t="shared" si="3"/>
        <v>0</v>
      </c>
      <c r="BI78" s="121">
        <f t="shared" si="4"/>
        <v>0</v>
      </c>
      <c r="BJ78" s="120" t="s">
        <v>81</v>
      </c>
      <c r="BK78" s="79"/>
      <c r="BL78" s="79"/>
      <c r="BM78" s="79"/>
    </row>
    <row r="79" spans="2:65" s="1" customFormat="1" ht="18" customHeight="1">
      <c r="B79" s="116"/>
      <c r="C79" s="79"/>
      <c r="D79" s="216" t="s">
        <v>113</v>
      </c>
      <c r="E79" s="217"/>
      <c r="F79" s="217"/>
      <c r="G79" s="79"/>
      <c r="H79" s="79"/>
      <c r="I79" s="79"/>
      <c r="J79" s="118">
        <v>0</v>
      </c>
      <c r="K79" s="79"/>
      <c r="L79" s="116"/>
      <c r="M79" s="79"/>
      <c r="N79" s="119" t="s">
        <v>44</v>
      </c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79"/>
      <c r="AO79" s="79"/>
      <c r="AP79" s="79"/>
      <c r="AQ79" s="79"/>
      <c r="AR79" s="79"/>
      <c r="AS79" s="79"/>
      <c r="AT79" s="79"/>
      <c r="AU79" s="79"/>
      <c r="AV79" s="79"/>
      <c r="AW79" s="79"/>
      <c r="AX79" s="79"/>
      <c r="AY79" s="120" t="s">
        <v>111</v>
      </c>
      <c r="AZ79" s="79"/>
      <c r="BA79" s="79"/>
      <c r="BB79" s="79"/>
      <c r="BC79" s="79"/>
      <c r="BD79" s="79"/>
      <c r="BE79" s="121">
        <f t="shared" si="0"/>
        <v>0</v>
      </c>
      <c r="BF79" s="121">
        <f t="shared" si="1"/>
        <v>0</v>
      </c>
      <c r="BG79" s="121">
        <f t="shared" si="2"/>
        <v>0</v>
      </c>
      <c r="BH79" s="121">
        <f t="shared" si="3"/>
        <v>0</v>
      </c>
      <c r="BI79" s="121">
        <f t="shared" si="4"/>
        <v>0</v>
      </c>
      <c r="BJ79" s="120" t="s">
        <v>81</v>
      </c>
      <c r="BK79" s="79"/>
      <c r="BL79" s="79"/>
      <c r="BM79" s="79"/>
    </row>
    <row r="80" spans="2:65" s="1" customFormat="1" ht="18" customHeight="1">
      <c r="B80" s="116"/>
      <c r="C80" s="79"/>
      <c r="D80" s="216" t="s">
        <v>114</v>
      </c>
      <c r="E80" s="217"/>
      <c r="F80" s="217"/>
      <c r="G80" s="79"/>
      <c r="H80" s="79"/>
      <c r="I80" s="79"/>
      <c r="J80" s="118">
        <v>0</v>
      </c>
      <c r="K80" s="79"/>
      <c r="L80" s="116"/>
      <c r="M80" s="79"/>
      <c r="N80" s="119" t="s">
        <v>44</v>
      </c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79"/>
      <c r="AO80" s="79"/>
      <c r="AP80" s="79"/>
      <c r="AQ80" s="79"/>
      <c r="AR80" s="79"/>
      <c r="AS80" s="79"/>
      <c r="AT80" s="79"/>
      <c r="AU80" s="79"/>
      <c r="AV80" s="79"/>
      <c r="AW80" s="79"/>
      <c r="AX80" s="79"/>
      <c r="AY80" s="120" t="s">
        <v>111</v>
      </c>
      <c r="AZ80" s="79"/>
      <c r="BA80" s="79"/>
      <c r="BB80" s="79"/>
      <c r="BC80" s="79"/>
      <c r="BD80" s="79"/>
      <c r="BE80" s="121">
        <f t="shared" si="0"/>
        <v>0</v>
      </c>
      <c r="BF80" s="121">
        <f t="shared" si="1"/>
        <v>0</v>
      </c>
      <c r="BG80" s="121">
        <f t="shared" si="2"/>
        <v>0</v>
      </c>
      <c r="BH80" s="121">
        <f t="shared" si="3"/>
        <v>0</v>
      </c>
      <c r="BI80" s="121">
        <f t="shared" si="4"/>
        <v>0</v>
      </c>
      <c r="BJ80" s="120" t="s">
        <v>81</v>
      </c>
      <c r="BK80" s="79"/>
      <c r="BL80" s="79"/>
      <c r="BM80" s="79"/>
    </row>
    <row r="81" spans="2:65" s="1" customFormat="1" ht="18" hidden="1" customHeight="1">
      <c r="B81" s="116"/>
      <c r="C81" s="79"/>
      <c r="D81" s="216" t="s">
        <v>115</v>
      </c>
      <c r="E81" s="217"/>
      <c r="F81" s="217"/>
      <c r="G81" s="79"/>
      <c r="H81" s="79"/>
      <c r="I81" s="79"/>
      <c r="J81" s="118">
        <v>0</v>
      </c>
      <c r="K81" s="79"/>
      <c r="L81" s="116"/>
      <c r="M81" s="79"/>
      <c r="N81" s="119" t="s">
        <v>44</v>
      </c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120" t="s">
        <v>111</v>
      </c>
      <c r="AZ81" s="79"/>
      <c r="BA81" s="79"/>
      <c r="BB81" s="79"/>
      <c r="BC81" s="79"/>
      <c r="BD81" s="79"/>
      <c r="BE81" s="121">
        <f t="shared" si="0"/>
        <v>0</v>
      </c>
      <c r="BF81" s="121">
        <f t="shared" si="1"/>
        <v>0</v>
      </c>
      <c r="BG81" s="121">
        <f t="shared" si="2"/>
        <v>0</v>
      </c>
      <c r="BH81" s="121">
        <f t="shared" si="3"/>
        <v>0</v>
      </c>
      <c r="BI81" s="121">
        <f t="shared" si="4"/>
        <v>0</v>
      </c>
      <c r="BJ81" s="120" t="s">
        <v>81</v>
      </c>
      <c r="BK81" s="79"/>
      <c r="BL81" s="79"/>
      <c r="BM81" s="79"/>
    </row>
    <row r="82" spans="2:65" s="1" customFormat="1" ht="18" hidden="1" customHeight="1">
      <c r="B82" s="116"/>
      <c r="C82" s="79"/>
      <c r="D82" s="117" t="s">
        <v>112</v>
      </c>
      <c r="E82" s="79"/>
      <c r="F82" s="79"/>
      <c r="G82" s="79"/>
      <c r="H82" s="79"/>
      <c r="I82" s="79"/>
      <c r="J82" s="118">
        <f>ROUND(J30*T82,2)</f>
        <v>0</v>
      </c>
      <c r="K82" s="79"/>
      <c r="L82" s="116"/>
      <c r="M82" s="79"/>
      <c r="N82" s="119" t="s">
        <v>44</v>
      </c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79"/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120" t="s">
        <v>116</v>
      </c>
      <c r="AZ82" s="79"/>
      <c r="BA82" s="79"/>
      <c r="BB82" s="79"/>
      <c r="BC82" s="79"/>
      <c r="BD82" s="79"/>
      <c r="BE82" s="121">
        <f t="shared" si="0"/>
        <v>0</v>
      </c>
      <c r="BF82" s="121">
        <f t="shared" si="1"/>
        <v>0</v>
      </c>
      <c r="BG82" s="121">
        <f t="shared" si="2"/>
        <v>0</v>
      </c>
      <c r="BH82" s="121">
        <f t="shared" si="3"/>
        <v>0</v>
      </c>
      <c r="BI82" s="121">
        <f t="shared" si="4"/>
        <v>0</v>
      </c>
      <c r="BJ82" s="120" t="s">
        <v>81</v>
      </c>
      <c r="BK82" s="79"/>
      <c r="BL82" s="79"/>
      <c r="BM82" s="79"/>
    </row>
    <row r="83" spans="2:65" s="1" customFormat="1" ht="10.199999999999999">
      <c r="B83" s="26"/>
      <c r="I83" s="79"/>
      <c r="L83" s="26"/>
    </row>
    <row r="84" spans="2:65" s="1" customFormat="1" ht="29.25" customHeight="1">
      <c r="B84" s="26"/>
      <c r="C84" s="122" t="s">
        <v>117</v>
      </c>
      <c r="D84" s="91"/>
      <c r="E84" s="91"/>
      <c r="F84" s="91"/>
      <c r="G84" s="91"/>
      <c r="H84" s="91"/>
      <c r="I84" s="101"/>
      <c r="J84" s="123">
        <f>ROUND(J61+J76,2)</f>
        <v>0</v>
      </c>
      <c r="K84" s="91"/>
      <c r="L84" s="26"/>
    </row>
    <row r="85" spans="2:65" s="1" customFormat="1" ht="6.9" customHeight="1">
      <c r="B85" s="35"/>
      <c r="C85" s="36"/>
      <c r="D85" s="36"/>
      <c r="E85" s="36"/>
      <c r="F85" s="36"/>
      <c r="G85" s="36"/>
      <c r="H85" s="36"/>
      <c r="I85" s="98"/>
      <c r="J85" s="36"/>
      <c r="K85" s="36"/>
      <c r="L85" s="26"/>
    </row>
    <row r="89" spans="2:65" s="1" customFormat="1" ht="6.9" customHeight="1">
      <c r="B89" s="37"/>
      <c r="C89" s="38"/>
      <c r="D89" s="38"/>
      <c r="E89" s="38"/>
      <c r="F89" s="38"/>
      <c r="G89" s="38"/>
      <c r="H89" s="38"/>
      <c r="I89" s="99"/>
      <c r="J89" s="38"/>
      <c r="K89" s="38"/>
      <c r="L89" s="26"/>
    </row>
    <row r="90" spans="2:65" s="1" customFormat="1" ht="24.9" customHeight="1">
      <c r="B90" s="26"/>
      <c r="C90" s="16" t="s">
        <v>118</v>
      </c>
      <c r="I90" s="79"/>
      <c r="L90" s="26"/>
    </row>
    <row r="91" spans="2:65" s="1" customFormat="1" ht="6.9" customHeight="1">
      <c r="B91" s="26"/>
      <c r="I91" s="79"/>
      <c r="L91" s="26"/>
    </row>
    <row r="92" spans="2:65" s="1" customFormat="1" ht="12" customHeight="1">
      <c r="B92" s="26"/>
      <c r="C92" s="21" t="s">
        <v>16</v>
      </c>
      <c r="I92" s="79"/>
      <c r="L92" s="26"/>
    </row>
    <row r="93" spans="2:65" s="1" customFormat="1" ht="16.5" customHeight="1">
      <c r="B93" s="26"/>
      <c r="E93" s="214" t="str">
        <f>E7</f>
        <v>V556 – Výměna vedení, Vyškov Prostějov</v>
      </c>
      <c r="F93" s="191"/>
      <c r="G93" s="191"/>
      <c r="H93" s="191"/>
      <c r="I93" s="79"/>
      <c r="L93" s="26"/>
    </row>
    <row r="94" spans="2:65" s="1" customFormat="1" ht="12" customHeight="1">
      <c r="B94" s="26"/>
      <c r="C94" s="21" t="s">
        <v>88</v>
      </c>
      <c r="I94" s="79"/>
      <c r="L94" s="26"/>
    </row>
    <row r="95" spans="2:65" s="1" customFormat="1" ht="16.5" customHeight="1">
      <c r="B95" s="26"/>
      <c r="E95" s="194" t="str">
        <f>E9</f>
        <v>SO03 - Ukončení optické trasy v RZ Prostějov</v>
      </c>
      <c r="F95" s="193"/>
      <c r="G95" s="193"/>
      <c r="H95" s="193"/>
      <c r="I95" s="79"/>
      <c r="L95" s="26"/>
    </row>
    <row r="96" spans="2:65" s="1" customFormat="1" ht="6.9" customHeight="1">
      <c r="B96" s="26"/>
      <c r="I96" s="79"/>
      <c r="L96" s="26"/>
    </row>
    <row r="97" spans="2:65" s="1" customFormat="1" ht="12" customHeight="1">
      <c r="B97" s="26"/>
      <c r="C97" s="21" t="s">
        <v>20</v>
      </c>
      <c r="F97" s="12" t="str">
        <f>F12</f>
        <v>RZ Vyškov, RZ Prostějov</v>
      </c>
      <c r="I97" s="80" t="s">
        <v>22</v>
      </c>
      <c r="J97" s="42" t="str">
        <f>IF(J12="","",J12)</f>
        <v>25. 2. 2019</v>
      </c>
      <c r="L97" s="26"/>
    </row>
    <row r="98" spans="2:65" s="1" customFormat="1" ht="6.9" customHeight="1">
      <c r="B98" s="26"/>
      <c r="I98" s="79"/>
      <c r="L98" s="26"/>
    </row>
    <row r="99" spans="2:65" s="1" customFormat="1" ht="13.65" customHeight="1">
      <c r="B99" s="26"/>
      <c r="C99" s="21" t="s">
        <v>24</v>
      </c>
      <c r="F99" s="12" t="str">
        <f>E15</f>
        <v>E.ON Česká republika, s.r.o.</v>
      </c>
      <c r="I99" s="80" t="s">
        <v>32</v>
      </c>
      <c r="J99" s="24" t="str">
        <f>E21</f>
        <v>SPIE Elektrovod, a.s.</v>
      </c>
      <c r="L99" s="26"/>
    </row>
    <row r="100" spans="2:65" s="1" customFormat="1" ht="13.65" customHeight="1">
      <c r="B100" s="26"/>
      <c r="C100" s="21" t="s">
        <v>30</v>
      </c>
      <c r="F100" s="12" t="str">
        <f>IF(E18="","",E18)</f>
        <v>Vyplň údaj</v>
      </c>
      <c r="I100" s="80" t="s">
        <v>37</v>
      </c>
      <c r="J100" s="24" t="str">
        <f>E24</f>
        <v>SPIE Elektrovod, a.s.</v>
      </c>
      <c r="L100" s="26"/>
    </row>
    <row r="101" spans="2:65" s="1" customFormat="1" ht="10.35" customHeight="1">
      <c r="B101" s="26"/>
      <c r="I101" s="79"/>
      <c r="L101" s="26"/>
    </row>
    <row r="102" spans="2:65" s="9" customFormat="1" ht="29.25" customHeight="1">
      <c r="B102" s="124"/>
      <c r="C102" s="125" t="s">
        <v>119</v>
      </c>
      <c r="D102" s="126" t="s">
        <v>58</v>
      </c>
      <c r="E102" s="126" t="s">
        <v>54</v>
      </c>
      <c r="F102" s="126" t="s">
        <v>55</v>
      </c>
      <c r="G102" s="126" t="s">
        <v>120</v>
      </c>
      <c r="H102" s="126" t="s">
        <v>121</v>
      </c>
      <c r="I102" s="127" t="s">
        <v>122</v>
      </c>
      <c r="J102" s="128" t="s">
        <v>94</v>
      </c>
      <c r="K102" s="129" t="s">
        <v>123</v>
      </c>
      <c r="L102" s="124"/>
      <c r="M102" s="48" t="s">
        <v>1</v>
      </c>
      <c r="N102" s="49" t="s">
        <v>43</v>
      </c>
      <c r="O102" s="49" t="s">
        <v>124</v>
      </c>
      <c r="P102" s="49" t="s">
        <v>125</v>
      </c>
      <c r="Q102" s="49" t="s">
        <v>126</v>
      </c>
      <c r="R102" s="49" t="s">
        <v>127</v>
      </c>
      <c r="S102" s="49" t="s">
        <v>128</v>
      </c>
      <c r="T102" s="50" t="s">
        <v>129</v>
      </c>
    </row>
    <row r="103" spans="2:65" s="1" customFormat="1" ht="22.8" customHeight="1">
      <c r="B103" s="26"/>
      <c r="C103" s="53" t="s">
        <v>130</v>
      </c>
      <c r="I103" s="79"/>
      <c r="J103" s="130">
        <f>BK103</f>
        <v>0</v>
      </c>
      <c r="L103" s="26"/>
      <c r="M103" s="51"/>
      <c r="N103" s="43"/>
      <c r="O103" s="43"/>
      <c r="P103" s="131">
        <f>P104+P147+P191+P196</f>
        <v>0</v>
      </c>
      <c r="Q103" s="43"/>
      <c r="R103" s="131">
        <f>R104+R147+R191+R196</f>
        <v>2.8945200000000004</v>
      </c>
      <c r="S103" s="43"/>
      <c r="T103" s="132">
        <f>T104+T147+T191+T196</f>
        <v>0</v>
      </c>
      <c r="AT103" s="12" t="s">
        <v>72</v>
      </c>
      <c r="AU103" s="12" t="s">
        <v>96</v>
      </c>
      <c r="BK103" s="133">
        <f>BK104+BK147+BK191+BK196</f>
        <v>0</v>
      </c>
    </row>
    <row r="104" spans="2:65" s="10" customFormat="1" ht="25.95" customHeight="1">
      <c r="B104" s="134"/>
      <c r="D104" s="135" t="s">
        <v>72</v>
      </c>
      <c r="E104" s="136" t="s">
        <v>131</v>
      </c>
      <c r="F104" s="136" t="s">
        <v>132</v>
      </c>
      <c r="I104" s="137"/>
      <c r="J104" s="138">
        <f>BK104</f>
        <v>0</v>
      </c>
      <c r="L104" s="134"/>
      <c r="M104" s="139"/>
      <c r="P104" s="140">
        <f>P105+P119+P136+P138</f>
        <v>0</v>
      </c>
      <c r="R104" s="140">
        <f>R105+R119+R136+R138</f>
        <v>0</v>
      </c>
      <c r="T104" s="141">
        <f>T105+T119+T136+T138</f>
        <v>0</v>
      </c>
      <c r="AR104" s="135" t="s">
        <v>81</v>
      </c>
      <c r="AT104" s="142" t="s">
        <v>72</v>
      </c>
      <c r="AU104" s="142" t="s">
        <v>73</v>
      </c>
      <c r="AY104" s="135" t="s">
        <v>133</v>
      </c>
      <c r="BK104" s="143">
        <f>BK105+BK119+BK136+BK138</f>
        <v>0</v>
      </c>
    </row>
    <row r="105" spans="2:65" s="10" customFormat="1" ht="22.8" customHeight="1">
      <c r="B105" s="134"/>
      <c r="D105" s="135" t="s">
        <v>72</v>
      </c>
      <c r="E105" s="144" t="s">
        <v>134</v>
      </c>
      <c r="F105" s="144" t="s">
        <v>486</v>
      </c>
      <c r="I105" s="137"/>
      <c r="J105" s="145">
        <f>BK105</f>
        <v>0</v>
      </c>
      <c r="L105" s="134"/>
      <c r="M105" s="139"/>
      <c r="P105" s="140">
        <f>SUM(P106:P118)</f>
        <v>0</v>
      </c>
      <c r="R105" s="140">
        <f>SUM(R106:R118)</f>
        <v>0</v>
      </c>
      <c r="T105" s="141">
        <f>SUM(T106:T118)</f>
        <v>0</v>
      </c>
      <c r="AR105" s="135" t="s">
        <v>81</v>
      </c>
      <c r="AT105" s="142" t="s">
        <v>72</v>
      </c>
      <c r="AU105" s="142" t="s">
        <v>81</v>
      </c>
      <c r="AY105" s="135" t="s">
        <v>133</v>
      </c>
      <c r="BK105" s="143">
        <f>SUM(BK106:BK118)</f>
        <v>0</v>
      </c>
    </row>
    <row r="106" spans="2:65" s="1" customFormat="1" ht="16.5" customHeight="1">
      <c r="B106" s="116"/>
      <c r="C106" s="146" t="s">
        <v>81</v>
      </c>
      <c r="D106" s="146" t="s">
        <v>136</v>
      </c>
      <c r="E106" s="147" t="s">
        <v>487</v>
      </c>
      <c r="F106" s="148" t="s">
        <v>138</v>
      </c>
      <c r="G106" s="149" t="s">
        <v>139</v>
      </c>
      <c r="H106" s="150">
        <v>250</v>
      </c>
      <c r="I106" s="151"/>
      <c r="J106" s="152">
        <f t="shared" ref="J106:J118" si="5">ROUND(I106*H106,2)</f>
        <v>0</v>
      </c>
      <c r="K106" s="148" t="s">
        <v>1</v>
      </c>
      <c r="L106" s="153"/>
      <c r="M106" s="154" t="s">
        <v>1</v>
      </c>
      <c r="N106" s="155" t="s">
        <v>44</v>
      </c>
      <c r="P106" s="156">
        <f t="shared" ref="P106:P118" si="6">O106*H106</f>
        <v>0</v>
      </c>
      <c r="Q106" s="156">
        <v>0</v>
      </c>
      <c r="R106" s="156">
        <f t="shared" ref="R106:R118" si="7">Q106*H106</f>
        <v>0</v>
      </c>
      <c r="S106" s="156">
        <v>0</v>
      </c>
      <c r="T106" s="157">
        <f t="shared" ref="T106:T118" si="8">S106*H106</f>
        <v>0</v>
      </c>
      <c r="AR106" s="12" t="s">
        <v>140</v>
      </c>
      <c r="AT106" s="12" t="s">
        <v>136</v>
      </c>
      <c r="AU106" s="12" t="s">
        <v>83</v>
      </c>
      <c r="AY106" s="12" t="s">
        <v>133</v>
      </c>
      <c r="BE106" s="158">
        <f t="shared" ref="BE106:BE118" si="9">IF(N106="základní",J106,0)</f>
        <v>0</v>
      </c>
      <c r="BF106" s="158">
        <f t="shared" ref="BF106:BF118" si="10">IF(N106="snížená",J106,0)</f>
        <v>0</v>
      </c>
      <c r="BG106" s="158">
        <f t="shared" ref="BG106:BG118" si="11">IF(N106="zákl. přenesená",J106,0)</f>
        <v>0</v>
      </c>
      <c r="BH106" s="158">
        <f t="shared" ref="BH106:BH118" si="12">IF(N106="sníž. přenesená",J106,0)</f>
        <v>0</v>
      </c>
      <c r="BI106" s="158">
        <f t="shared" ref="BI106:BI118" si="13">IF(N106="nulová",J106,0)</f>
        <v>0</v>
      </c>
      <c r="BJ106" s="12" t="s">
        <v>81</v>
      </c>
      <c r="BK106" s="158">
        <f t="shared" ref="BK106:BK118" si="14">ROUND(I106*H106,2)</f>
        <v>0</v>
      </c>
      <c r="BL106" s="12" t="s">
        <v>141</v>
      </c>
      <c r="BM106" s="12" t="s">
        <v>488</v>
      </c>
    </row>
    <row r="107" spans="2:65" s="1" customFormat="1" ht="16.5" customHeight="1">
      <c r="B107" s="116"/>
      <c r="C107" s="146" t="s">
        <v>83</v>
      </c>
      <c r="D107" s="146" t="s">
        <v>136</v>
      </c>
      <c r="E107" s="147" t="s">
        <v>489</v>
      </c>
      <c r="F107" s="148" t="s">
        <v>144</v>
      </c>
      <c r="G107" s="149" t="s">
        <v>139</v>
      </c>
      <c r="H107" s="150">
        <v>120</v>
      </c>
      <c r="I107" s="151"/>
      <c r="J107" s="152">
        <f t="shared" si="5"/>
        <v>0</v>
      </c>
      <c r="K107" s="148" t="s">
        <v>1</v>
      </c>
      <c r="L107" s="153"/>
      <c r="M107" s="154" t="s">
        <v>1</v>
      </c>
      <c r="N107" s="155" t="s">
        <v>44</v>
      </c>
      <c r="P107" s="156">
        <f t="shared" si="6"/>
        <v>0</v>
      </c>
      <c r="Q107" s="156">
        <v>0</v>
      </c>
      <c r="R107" s="156">
        <f t="shared" si="7"/>
        <v>0</v>
      </c>
      <c r="S107" s="156">
        <v>0</v>
      </c>
      <c r="T107" s="157">
        <f t="shared" si="8"/>
        <v>0</v>
      </c>
      <c r="AR107" s="12" t="s">
        <v>140</v>
      </c>
      <c r="AT107" s="12" t="s">
        <v>136</v>
      </c>
      <c r="AU107" s="12" t="s">
        <v>83</v>
      </c>
      <c r="AY107" s="12" t="s">
        <v>133</v>
      </c>
      <c r="BE107" s="158">
        <f t="shared" si="9"/>
        <v>0</v>
      </c>
      <c r="BF107" s="158">
        <f t="shared" si="10"/>
        <v>0</v>
      </c>
      <c r="BG107" s="158">
        <f t="shared" si="11"/>
        <v>0</v>
      </c>
      <c r="BH107" s="158">
        <f t="shared" si="12"/>
        <v>0</v>
      </c>
      <c r="BI107" s="158">
        <f t="shared" si="13"/>
        <v>0</v>
      </c>
      <c r="BJ107" s="12" t="s">
        <v>81</v>
      </c>
      <c r="BK107" s="158">
        <f t="shared" si="14"/>
        <v>0</v>
      </c>
      <c r="BL107" s="12" t="s">
        <v>141</v>
      </c>
      <c r="BM107" s="12" t="s">
        <v>490</v>
      </c>
    </row>
    <row r="108" spans="2:65" s="1" customFormat="1" ht="16.5" customHeight="1">
      <c r="B108" s="116"/>
      <c r="C108" s="146" t="s">
        <v>146</v>
      </c>
      <c r="D108" s="146" t="s">
        <v>136</v>
      </c>
      <c r="E108" s="147" t="s">
        <v>491</v>
      </c>
      <c r="F108" s="148" t="s">
        <v>148</v>
      </c>
      <c r="G108" s="149" t="s">
        <v>149</v>
      </c>
      <c r="H108" s="150">
        <v>1</v>
      </c>
      <c r="I108" s="151"/>
      <c r="J108" s="152">
        <f t="shared" si="5"/>
        <v>0</v>
      </c>
      <c r="K108" s="148" t="s">
        <v>1</v>
      </c>
      <c r="L108" s="153"/>
      <c r="M108" s="154" t="s">
        <v>1</v>
      </c>
      <c r="N108" s="155" t="s">
        <v>44</v>
      </c>
      <c r="P108" s="156">
        <f t="shared" si="6"/>
        <v>0</v>
      </c>
      <c r="Q108" s="156">
        <v>0</v>
      </c>
      <c r="R108" s="156">
        <f t="shared" si="7"/>
        <v>0</v>
      </c>
      <c r="S108" s="156">
        <v>0</v>
      </c>
      <c r="T108" s="157">
        <f t="shared" si="8"/>
        <v>0</v>
      </c>
      <c r="AR108" s="12" t="s">
        <v>140</v>
      </c>
      <c r="AT108" s="12" t="s">
        <v>136</v>
      </c>
      <c r="AU108" s="12" t="s">
        <v>83</v>
      </c>
      <c r="AY108" s="12" t="s">
        <v>133</v>
      </c>
      <c r="BE108" s="158">
        <f t="shared" si="9"/>
        <v>0</v>
      </c>
      <c r="BF108" s="158">
        <f t="shared" si="10"/>
        <v>0</v>
      </c>
      <c r="BG108" s="158">
        <f t="shared" si="11"/>
        <v>0</v>
      </c>
      <c r="BH108" s="158">
        <f t="shared" si="12"/>
        <v>0</v>
      </c>
      <c r="BI108" s="158">
        <f t="shared" si="13"/>
        <v>0</v>
      </c>
      <c r="BJ108" s="12" t="s">
        <v>81</v>
      </c>
      <c r="BK108" s="158">
        <f t="shared" si="14"/>
        <v>0</v>
      </c>
      <c r="BL108" s="12" t="s">
        <v>141</v>
      </c>
      <c r="BM108" s="12" t="s">
        <v>492</v>
      </c>
    </row>
    <row r="109" spans="2:65" s="1" customFormat="1" ht="16.5" customHeight="1">
      <c r="B109" s="116"/>
      <c r="C109" s="146" t="s">
        <v>141</v>
      </c>
      <c r="D109" s="146" t="s">
        <v>136</v>
      </c>
      <c r="E109" s="147" t="s">
        <v>493</v>
      </c>
      <c r="F109" s="148" t="s">
        <v>152</v>
      </c>
      <c r="G109" s="149" t="s">
        <v>139</v>
      </c>
      <c r="H109" s="150">
        <v>90</v>
      </c>
      <c r="I109" s="151"/>
      <c r="J109" s="152">
        <f t="shared" si="5"/>
        <v>0</v>
      </c>
      <c r="K109" s="148" t="s">
        <v>1</v>
      </c>
      <c r="L109" s="153"/>
      <c r="M109" s="154" t="s">
        <v>1</v>
      </c>
      <c r="N109" s="155" t="s">
        <v>44</v>
      </c>
      <c r="P109" s="156">
        <f t="shared" si="6"/>
        <v>0</v>
      </c>
      <c r="Q109" s="156">
        <v>0</v>
      </c>
      <c r="R109" s="156">
        <f t="shared" si="7"/>
        <v>0</v>
      </c>
      <c r="S109" s="156">
        <v>0</v>
      </c>
      <c r="T109" s="157">
        <f t="shared" si="8"/>
        <v>0</v>
      </c>
      <c r="AR109" s="12" t="s">
        <v>140</v>
      </c>
      <c r="AT109" s="12" t="s">
        <v>136</v>
      </c>
      <c r="AU109" s="12" t="s">
        <v>83</v>
      </c>
      <c r="AY109" s="12" t="s">
        <v>133</v>
      </c>
      <c r="BE109" s="158">
        <f t="shared" si="9"/>
        <v>0</v>
      </c>
      <c r="BF109" s="158">
        <f t="shared" si="10"/>
        <v>0</v>
      </c>
      <c r="BG109" s="158">
        <f t="shared" si="11"/>
        <v>0</v>
      </c>
      <c r="BH109" s="158">
        <f t="shared" si="12"/>
        <v>0</v>
      </c>
      <c r="BI109" s="158">
        <f t="shared" si="13"/>
        <v>0</v>
      </c>
      <c r="BJ109" s="12" t="s">
        <v>81</v>
      </c>
      <c r="BK109" s="158">
        <f t="shared" si="14"/>
        <v>0</v>
      </c>
      <c r="BL109" s="12" t="s">
        <v>141</v>
      </c>
      <c r="BM109" s="12" t="s">
        <v>494</v>
      </c>
    </row>
    <row r="110" spans="2:65" s="1" customFormat="1" ht="16.5" customHeight="1">
      <c r="B110" s="116"/>
      <c r="C110" s="146" t="s">
        <v>154</v>
      </c>
      <c r="D110" s="146" t="s">
        <v>136</v>
      </c>
      <c r="E110" s="147" t="s">
        <v>495</v>
      </c>
      <c r="F110" s="148" t="s">
        <v>156</v>
      </c>
      <c r="G110" s="149" t="s">
        <v>139</v>
      </c>
      <c r="H110" s="150">
        <v>5</v>
      </c>
      <c r="I110" s="151"/>
      <c r="J110" s="152">
        <f t="shared" si="5"/>
        <v>0</v>
      </c>
      <c r="K110" s="148" t="s">
        <v>1</v>
      </c>
      <c r="L110" s="153"/>
      <c r="M110" s="154" t="s">
        <v>1</v>
      </c>
      <c r="N110" s="155" t="s">
        <v>44</v>
      </c>
      <c r="P110" s="156">
        <f t="shared" si="6"/>
        <v>0</v>
      </c>
      <c r="Q110" s="156">
        <v>0</v>
      </c>
      <c r="R110" s="156">
        <f t="shared" si="7"/>
        <v>0</v>
      </c>
      <c r="S110" s="156">
        <v>0</v>
      </c>
      <c r="T110" s="157">
        <f t="shared" si="8"/>
        <v>0</v>
      </c>
      <c r="AR110" s="12" t="s">
        <v>140</v>
      </c>
      <c r="AT110" s="12" t="s">
        <v>136</v>
      </c>
      <c r="AU110" s="12" t="s">
        <v>83</v>
      </c>
      <c r="AY110" s="12" t="s">
        <v>133</v>
      </c>
      <c r="BE110" s="158">
        <f t="shared" si="9"/>
        <v>0</v>
      </c>
      <c r="BF110" s="158">
        <f t="shared" si="10"/>
        <v>0</v>
      </c>
      <c r="BG110" s="158">
        <f t="shared" si="11"/>
        <v>0</v>
      </c>
      <c r="BH110" s="158">
        <f t="shared" si="12"/>
        <v>0</v>
      </c>
      <c r="BI110" s="158">
        <f t="shared" si="13"/>
        <v>0</v>
      </c>
      <c r="BJ110" s="12" t="s">
        <v>81</v>
      </c>
      <c r="BK110" s="158">
        <f t="shared" si="14"/>
        <v>0</v>
      </c>
      <c r="BL110" s="12" t="s">
        <v>141</v>
      </c>
      <c r="BM110" s="12" t="s">
        <v>496</v>
      </c>
    </row>
    <row r="111" spans="2:65" s="1" customFormat="1" ht="16.5" customHeight="1">
      <c r="B111" s="116"/>
      <c r="C111" s="146" t="s">
        <v>158</v>
      </c>
      <c r="D111" s="146" t="s">
        <v>136</v>
      </c>
      <c r="E111" s="147" t="s">
        <v>497</v>
      </c>
      <c r="F111" s="148" t="s">
        <v>160</v>
      </c>
      <c r="G111" s="149" t="s">
        <v>139</v>
      </c>
      <c r="H111" s="150">
        <v>1.5</v>
      </c>
      <c r="I111" s="151"/>
      <c r="J111" s="152">
        <f t="shared" si="5"/>
        <v>0</v>
      </c>
      <c r="K111" s="148" t="s">
        <v>1</v>
      </c>
      <c r="L111" s="153"/>
      <c r="M111" s="154" t="s">
        <v>1</v>
      </c>
      <c r="N111" s="155" t="s">
        <v>44</v>
      </c>
      <c r="P111" s="156">
        <f t="shared" si="6"/>
        <v>0</v>
      </c>
      <c r="Q111" s="156">
        <v>0</v>
      </c>
      <c r="R111" s="156">
        <f t="shared" si="7"/>
        <v>0</v>
      </c>
      <c r="S111" s="156">
        <v>0</v>
      </c>
      <c r="T111" s="157">
        <f t="shared" si="8"/>
        <v>0</v>
      </c>
      <c r="AR111" s="12" t="s">
        <v>140</v>
      </c>
      <c r="AT111" s="12" t="s">
        <v>136</v>
      </c>
      <c r="AU111" s="12" t="s">
        <v>83</v>
      </c>
      <c r="AY111" s="12" t="s">
        <v>133</v>
      </c>
      <c r="BE111" s="158">
        <f t="shared" si="9"/>
        <v>0</v>
      </c>
      <c r="BF111" s="158">
        <f t="shared" si="10"/>
        <v>0</v>
      </c>
      <c r="BG111" s="158">
        <f t="shared" si="11"/>
        <v>0</v>
      </c>
      <c r="BH111" s="158">
        <f t="shared" si="12"/>
        <v>0</v>
      </c>
      <c r="BI111" s="158">
        <f t="shared" si="13"/>
        <v>0</v>
      </c>
      <c r="BJ111" s="12" t="s">
        <v>81</v>
      </c>
      <c r="BK111" s="158">
        <f t="shared" si="14"/>
        <v>0</v>
      </c>
      <c r="BL111" s="12" t="s">
        <v>141</v>
      </c>
      <c r="BM111" s="12" t="s">
        <v>498</v>
      </c>
    </row>
    <row r="112" spans="2:65" s="1" customFormat="1" ht="16.5" customHeight="1">
      <c r="B112" s="116"/>
      <c r="C112" s="146" t="s">
        <v>194</v>
      </c>
      <c r="D112" s="146" t="s">
        <v>136</v>
      </c>
      <c r="E112" s="147" t="s">
        <v>499</v>
      </c>
      <c r="F112" s="148" t="s">
        <v>164</v>
      </c>
      <c r="G112" s="149" t="s">
        <v>149</v>
      </c>
      <c r="H112" s="150">
        <v>3</v>
      </c>
      <c r="I112" s="151"/>
      <c r="J112" s="152">
        <f t="shared" si="5"/>
        <v>0</v>
      </c>
      <c r="K112" s="148" t="s">
        <v>1</v>
      </c>
      <c r="L112" s="153"/>
      <c r="M112" s="154" t="s">
        <v>1</v>
      </c>
      <c r="N112" s="155" t="s">
        <v>44</v>
      </c>
      <c r="P112" s="156">
        <f t="shared" si="6"/>
        <v>0</v>
      </c>
      <c r="Q112" s="156">
        <v>0</v>
      </c>
      <c r="R112" s="156">
        <f t="shared" si="7"/>
        <v>0</v>
      </c>
      <c r="S112" s="156">
        <v>0</v>
      </c>
      <c r="T112" s="157">
        <f t="shared" si="8"/>
        <v>0</v>
      </c>
      <c r="AR112" s="12" t="s">
        <v>140</v>
      </c>
      <c r="AT112" s="12" t="s">
        <v>136</v>
      </c>
      <c r="AU112" s="12" t="s">
        <v>83</v>
      </c>
      <c r="AY112" s="12" t="s">
        <v>133</v>
      </c>
      <c r="BE112" s="158">
        <f t="shared" si="9"/>
        <v>0</v>
      </c>
      <c r="BF112" s="158">
        <f t="shared" si="10"/>
        <v>0</v>
      </c>
      <c r="BG112" s="158">
        <f t="shared" si="11"/>
        <v>0</v>
      </c>
      <c r="BH112" s="158">
        <f t="shared" si="12"/>
        <v>0</v>
      </c>
      <c r="BI112" s="158">
        <f t="shared" si="13"/>
        <v>0</v>
      </c>
      <c r="BJ112" s="12" t="s">
        <v>81</v>
      </c>
      <c r="BK112" s="158">
        <f t="shared" si="14"/>
        <v>0</v>
      </c>
      <c r="BL112" s="12" t="s">
        <v>141</v>
      </c>
      <c r="BM112" s="12" t="s">
        <v>500</v>
      </c>
    </row>
    <row r="113" spans="2:65" s="1" customFormat="1" ht="16.5" customHeight="1">
      <c r="B113" s="116"/>
      <c r="C113" s="146" t="s">
        <v>140</v>
      </c>
      <c r="D113" s="146" t="s">
        <v>136</v>
      </c>
      <c r="E113" s="147" t="s">
        <v>501</v>
      </c>
      <c r="F113" s="148" t="s">
        <v>168</v>
      </c>
      <c r="G113" s="149" t="s">
        <v>149</v>
      </c>
      <c r="H113" s="150">
        <v>10</v>
      </c>
      <c r="I113" s="151"/>
      <c r="J113" s="152">
        <f t="shared" si="5"/>
        <v>0</v>
      </c>
      <c r="K113" s="148" t="s">
        <v>1</v>
      </c>
      <c r="L113" s="153"/>
      <c r="M113" s="154" t="s">
        <v>1</v>
      </c>
      <c r="N113" s="155" t="s">
        <v>44</v>
      </c>
      <c r="P113" s="156">
        <f t="shared" si="6"/>
        <v>0</v>
      </c>
      <c r="Q113" s="156">
        <v>0</v>
      </c>
      <c r="R113" s="156">
        <f t="shared" si="7"/>
        <v>0</v>
      </c>
      <c r="S113" s="156">
        <v>0</v>
      </c>
      <c r="T113" s="157">
        <f t="shared" si="8"/>
        <v>0</v>
      </c>
      <c r="AR113" s="12" t="s">
        <v>140</v>
      </c>
      <c r="AT113" s="12" t="s">
        <v>136</v>
      </c>
      <c r="AU113" s="12" t="s">
        <v>83</v>
      </c>
      <c r="AY113" s="12" t="s">
        <v>133</v>
      </c>
      <c r="BE113" s="158">
        <f t="shared" si="9"/>
        <v>0</v>
      </c>
      <c r="BF113" s="158">
        <f t="shared" si="10"/>
        <v>0</v>
      </c>
      <c r="BG113" s="158">
        <f t="shared" si="11"/>
        <v>0</v>
      </c>
      <c r="BH113" s="158">
        <f t="shared" si="12"/>
        <v>0</v>
      </c>
      <c r="BI113" s="158">
        <f t="shared" si="13"/>
        <v>0</v>
      </c>
      <c r="BJ113" s="12" t="s">
        <v>81</v>
      </c>
      <c r="BK113" s="158">
        <f t="shared" si="14"/>
        <v>0</v>
      </c>
      <c r="BL113" s="12" t="s">
        <v>141</v>
      </c>
      <c r="BM113" s="12" t="s">
        <v>502</v>
      </c>
    </row>
    <row r="114" spans="2:65" s="1" customFormat="1" ht="16.5" customHeight="1">
      <c r="B114" s="116"/>
      <c r="C114" s="146" t="s">
        <v>201</v>
      </c>
      <c r="D114" s="146" t="s">
        <v>136</v>
      </c>
      <c r="E114" s="147" t="s">
        <v>503</v>
      </c>
      <c r="F114" s="148" t="s">
        <v>172</v>
      </c>
      <c r="G114" s="149" t="s">
        <v>149</v>
      </c>
      <c r="H114" s="150">
        <v>20</v>
      </c>
      <c r="I114" s="151"/>
      <c r="J114" s="152">
        <f t="shared" si="5"/>
        <v>0</v>
      </c>
      <c r="K114" s="148" t="s">
        <v>1</v>
      </c>
      <c r="L114" s="153"/>
      <c r="M114" s="154" t="s">
        <v>1</v>
      </c>
      <c r="N114" s="155" t="s">
        <v>44</v>
      </c>
      <c r="P114" s="156">
        <f t="shared" si="6"/>
        <v>0</v>
      </c>
      <c r="Q114" s="156">
        <v>0</v>
      </c>
      <c r="R114" s="156">
        <f t="shared" si="7"/>
        <v>0</v>
      </c>
      <c r="S114" s="156">
        <v>0</v>
      </c>
      <c r="T114" s="157">
        <f t="shared" si="8"/>
        <v>0</v>
      </c>
      <c r="AR114" s="12" t="s">
        <v>140</v>
      </c>
      <c r="AT114" s="12" t="s">
        <v>136</v>
      </c>
      <c r="AU114" s="12" t="s">
        <v>83</v>
      </c>
      <c r="AY114" s="12" t="s">
        <v>133</v>
      </c>
      <c r="BE114" s="158">
        <f t="shared" si="9"/>
        <v>0</v>
      </c>
      <c r="BF114" s="158">
        <f t="shared" si="10"/>
        <v>0</v>
      </c>
      <c r="BG114" s="158">
        <f t="shared" si="11"/>
        <v>0</v>
      </c>
      <c r="BH114" s="158">
        <f t="shared" si="12"/>
        <v>0</v>
      </c>
      <c r="BI114" s="158">
        <f t="shared" si="13"/>
        <v>0</v>
      </c>
      <c r="BJ114" s="12" t="s">
        <v>81</v>
      </c>
      <c r="BK114" s="158">
        <f t="shared" si="14"/>
        <v>0</v>
      </c>
      <c r="BL114" s="12" t="s">
        <v>141</v>
      </c>
      <c r="BM114" s="12" t="s">
        <v>504</v>
      </c>
    </row>
    <row r="115" spans="2:65" s="1" customFormat="1" ht="16.5" customHeight="1">
      <c r="B115" s="116"/>
      <c r="C115" s="146" t="s">
        <v>205</v>
      </c>
      <c r="D115" s="146" t="s">
        <v>136</v>
      </c>
      <c r="E115" s="147" t="s">
        <v>505</v>
      </c>
      <c r="F115" s="148" t="s">
        <v>176</v>
      </c>
      <c r="G115" s="149" t="s">
        <v>139</v>
      </c>
      <c r="H115" s="150">
        <v>5</v>
      </c>
      <c r="I115" s="151"/>
      <c r="J115" s="152">
        <f t="shared" si="5"/>
        <v>0</v>
      </c>
      <c r="K115" s="148" t="s">
        <v>1</v>
      </c>
      <c r="L115" s="153"/>
      <c r="M115" s="154" t="s">
        <v>1</v>
      </c>
      <c r="N115" s="155" t="s">
        <v>44</v>
      </c>
      <c r="P115" s="156">
        <f t="shared" si="6"/>
        <v>0</v>
      </c>
      <c r="Q115" s="156">
        <v>0</v>
      </c>
      <c r="R115" s="156">
        <f t="shared" si="7"/>
        <v>0</v>
      </c>
      <c r="S115" s="156">
        <v>0</v>
      </c>
      <c r="T115" s="157">
        <f t="shared" si="8"/>
        <v>0</v>
      </c>
      <c r="AR115" s="12" t="s">
        <v>140</v>
      </c>
      <c r="AT115" s="12" t="s">
        <v>136</v>
      </c>
      <c r="AU115" s="12" t="s">
        <v>83</v>
      </c>
      <c r="AY115" s="12" t="s">
        <v>133</v>
      </c>
      <c r="BE115" s="158">
        <f t="shared" si="9"/>
        <v>0</v>
      </c>
      <c r="BF115" s="158">
        <f t="shared" si="10"/>
        <v>0</v>
      </c>
      <c r="BG115" s="158">
        <f t="shared" si="11"/>
        <v>0</v>
      </c>
      <c r="BH115" s="158">
        <f t="shared" si="12"/>
        <v>0</v>
      </c>
      <c r="BI115" s="158">
        <f t="shared" si="13"/>
        <v>0</v>
      </c>
      <c r="BJ115" s="12" t="s">
        <v>81</v>
      </c>
      <c r="BK115" s="158">
        <f t="shared" si="14"/>
        <v>0</v>
      </c>
      <c r="BL115" s="12" t="s">
        <v>141</v>
      </c>
      <c r="BM115" s="12" t="s">
        <v>506</v>
      </c>
    </row>
    <row r="116" spans="2:65" s="1" customFormat="1" ht="16.5" customHeight="1">
      <c r="B116" s="116"/>
      <c r="C116" s="146" t="s">
        <v>209</v>
      </c>
      <c r="D116" s="146" t="s">
        <v>136</v>
      </c>
      <c r="E116" s="147" t="s">
        <v>507</v>
      </c>
      <c r="F116" s="148" t="s">
        <v>180</v>
      </c>
      <c r="G116" s="149" t="s">
        <v>181</v>
      </c>
      <c r="H116" s="150">
        <v>0.3</v>
      </c>
      <c r="I116" s="151"/>
      <c r="J116" s="152">
        <f t="shared" si="5"/>
        <v>0</v>
      </c>
      <c r="K116" s="148" t="s">
        <v>1</v>
      </c>
      <c r="L116" s="153"/>
      <c r="M116" s="154" t="s">
        <v>1</v>
      </c>
      <c r="N116" s="155" t="s">
        <v>44</v>
      </c>
      <c r="P116" s="156">
        <f t="shared" si="6"/>
        <v>0</v>
      </c>
      <c r="Q116" s="156">
        <v>0</v>
      </c>
      <c r="R116" s="156">
        <f t="shared" si="7"/>
        <v>0</v>
      </c>
      <c r="S116" s="156">
        <v>0</v>
      </c>
      <c r="T116" s="157">
        <f t="shared" si="8"/>
        <v>0</v>
      </c>
      <c r="AR116" s="12" t="s">
        <v>140</v>
      </c>
      <c r="AT116" s="12" t="s">
        <v>136</v>
      </c>
      <c r="AU116" s="12" t="s">
        <v>83</v>
      </c>
      <c r="AY116" s="12" t="s">
        <v>133</v>
      </c>
      <c r="BE116" s="158">
        <f t="shared" si="9"/>
        <v>0</v>
      </c>
      <c r="BF116" s="158">
        <f t="shared" si="10"/>
        <v>0</v>
      </c>
      <c r="BG116" s="158">
        <f t="shared" si="11"/>
        <v>0</v>
      </c>
      <c r="BH116" s="158">
        <f t="shared" si="12"/>
        <v>0</v>
      </c>
      <c r="BI116" s="158">
        <f t="shared" si="13"/>
        <v>0</v>
      </c>
      <c r="BJ116" s="12" t="s">
        <v>81</v>
      </c>
      <c r="BK116" s="158">
        <f t="shared" si="14"/>
        <v>0</v>
      </c>
      <c r="BL116" s="12" t="s">
        <v>141</v>
      </c>
      <c r="BM116" s="12" t="s">
        <v>508</v>
      </c>
    </row>
    <row r="117" spans="2:65" s="1" customFormat="1" ht="16.5" customHeight="1">
      <c r="B117" s="116"/>
      <c r="C117" s="146" t="s">
        <v>213</v>
      </c>
      <c r="D117" s="146" t="s">
        <v>136</v>
      </c>
      <c r="E117" s="147" t="s">
        <v>509</v>
      </c>
      <c r="F117" s="148" t="s">
        <v>185</v>
      </c>
      <c r="G117" s="149" t="s">
        <v>181</v>
      </c>
      <c r="H117" s="150">
        <v>1</v>
      </c>
      <c r="I117" s="151"/>
      <c r="J117" s="152">
        <f t="shared" si="5"/>
        <v>0</v>
      </c>
      <c r="K117" s="148" t="s">
        <v>1</v>
      </c>
      <c r="L117" s="153"/>
      <c r="M117" s="154" t="s">
        <v>1</v>
      </c>
      <c r="N117" s="155" t="s">
        <v>44</v>
      </c>
      <c r="P117" s="156">
        <f t="shared" si="6"/>
        <v>0</v>
      </c>
      <c r="Q117" s="156">
        <v>0</v>
      </c>
      <c r="R117" s="156">
        <f t="shared" si="7"/>
        <v>0</v>
      </c>
      <c r="S117" s="156">
        <v>0</v>
      </c>
      <c r="T117" s="157">
        <f t="shared" si="8"/>
        <v>0</v>
      </c>
      <c r="AR117" s="12" t="s">
        <v>140</v>
      </c>
      <c r="AT117" s="12" t="s">
        <v>136</v>
      </c>
      <c r="AU117" s="12" t="s">
        <v>83</v>
      </c>
      <c r="AY117" s="12" t="s">
        <v>133</v>
      </c>
      <c r="BE117" s="158">
        <f t="shared" si="9"/>
        <v>0</v>
      </c>
      <c r="BF117" s="158">
        <f t="shared" si="10"/>
        <v>0</v>
      </c>
      <c r="BG117" s="158">
        <f t="shared" si="11"/>
        <v>0</v>
      </c>
      <c r="BH117" s="158">
        <f t="shared" si="12"/>
        <v>0</v>
      </c>
      <c r="BI117" s="158">
        <f t="shared" si="13"/>
        <v>0</v>
      </c>
      <c r="BJ117" s="12" t="s">
        <v>81</v>
      </c>
      <c r="BK117" s="158">
        <f t="shared" si="14"/>
        <v>0</v>
      </c>
      <c r="BL117" s="12" t="s">
        <v>141</v>
      </c>
      <c r="BM117" s="12" t="s">
        <v>510</v>
      </c>
    </row>
    <row r="118" spans="2:65" s="1" customFormat="1" ht="16.5" customHeight="1">
      <c r="B118" s="116"/>
      <c r="C118" s="146" t="s">
        <v>316</v>
      </c>
      <c r="D118" s="146" t="s">
        <v>136</v>
      </c>
      <c r="E118" s="147" t="s">
        <v>511</v>
      </c>
      <c r="F118" s="148" t="s">
        <v>189</v>
      </c>
      <c r="G118" s="149" t="s">
        <v>190</v>
      </c>
      <c r="H118" s="150">
        <v>1</v>
      </c>
      <c r="I118" s="151"/>
      <c r="J118" s="152">
        <f t="shared" si="5"/>
        <v>0</v>
      </c>
      <c r="K118" s="148" t="s">
        <v>1</v>
      </c>
      <c r="L118" s="153"/>
      <c r="M118" s="154" t="s">
        <v>1</v>
      </c>
      <c r="N118" s="155" t="s">
        <v>44</v>
      </c>
      <c r="P118" s="156">
        <f t="shared" si="6"/>
        <v>0</v>
      </c>
      <c r="Q118" s="156">
        <v>0</v>
      </c>
      <c r="R118" s="156">
        <f t="shared" si="7"/>
        <v>0</v>
      </c>
      <c r="S118" s="156">
        <v>0</v>
      </c>
      <c r="T118" s="157">
        <f t="shared" si="8"/>
        <v>0</v>
      </c>
      <c r="AR118" s="12" t="s">
        <v>140</v>
      </c>
      <c r="AT118" s="12" t="s">
        <v>136</v>
      </c>
      <c r="AU118" s="12" t="s">
        <v>83</v>
      </c>
      <c r="AY118" s="12" t="s">
        <v>133</v>
      </c>
      <c r="BE118" s="158">
        <f t="shared" si="9"/>
        <v>0</v>
      </c>
      <c r="BF118" s="158">
        <f t="shared" si="10"/>
        <v>0</v>
      </c>
      <c r="BG118" s="158">
        <f t="shared" si="11"/>
        <v>0</v>
      </c>
      <c r="BH118" s="158">
        <f t="shared" si="12"/>
        <v>0</v>
      </c>
      <c r="BI118" s="158">
        <f t="shared" si="13"/>
        <v>0</v>
      </c>
      <c r="BJ118" s="12" t="s">
        <v>81</v>
      </c>
      <c r="BK118" s="158">
        <f t="shared" si="14"/>
        <v>0</v>
      </c>
      <c r="BL118" s="12" t="s">
        <v>141</v>
      </c>
      <c r="BM118" s="12" t="s">
        <v>512</v>
      </c>
    </row>
    <row r="119" spans="2:65" s="10" customFormat="1" ht="22.8" customHeight="1">
      <c r="B119" s="134"/>
      <c r="D119" s="135" t="s">
        <v>72</v>
      </c>
      <c r="E119" s="144" t="s">
        <v>192</v>
      </c>
      <c r="F119" s="144" t="s">
        <v>193</v>
      </c>
      <c r="I119" s="137"/>
      <c r="J119" s="145">
        <f>BK119</f>
        <v>0</v>
      </c>
      <c r="L119" s="134"/>
      <c r="M119" s="139"/>
      <c r="P119" s="140">
        <f>SUM(P120:P135)</f>
        <v>0</v>
      </c>
      <c r="R119" s="140">
        <f>SUM(R120:R135)</f>
        <v>0</v>
      </c>
      <c r="T119" s="141">
        <f>SUM(T120:T135)</f>
        <v>0</v>
      </c>
      <c r="AR119" s="135" t="s">
        <v>81</v>
      </c>
      <c r="AT119" s="142" t="s">
        <v>72</v>
      </c>
      <c r="AU119" s="142" t="s">
        <v>81</v>
      </c>
      <c r="AY119" s="135" t="s">
        <v>133</v>
      </c>
      <c r="BK119" s="143">
        <f>SUM(BK120:BK135)</f>
        <v>0</v>
      </c>
    </row>
    <row r="120" spans="2:65" s="1" customFormat="1" ht="16.5" customHeight="1">
      <c r="B120" s="116"/>
      <c r="C120" s="146" t="s">
        <v>217</v>
      </c>
      <c r="D120" s="146" t="s">
        <v>136</v>
      </c>
      <c r="E120" s="147" t="s">
        <v>513</v>
      </c>
      <c r="F120" s="148" t="s">
        <v>196</v>
      </c>
      <c r="G120" s="149" t="s">
        <v>149</v>
      </c>
      <c r="H120" s="150">
        <v>1</v>
      </c>
      <c r="I120" s="151"/>
      <c r="J120" s="152">
        <f t="shared" ref="J120:J135" si="15">ROUND(I120*H120,2)</f>
        <v>0</v>
      </c>
      <c r="K120" s="148" t="s">
        <v>1</v>
      </c>
      <c r="L120" s="153"/>
      <c r="M120" s="154" t="s">
        <v>1</v>
      </c>
      <c r="N120" s="155" t="s">
        <v>44</v>
      </c>
      <c r="P120" s="156">
        <f t="shared" ref="P120:P135" si="16">O120*H120</f>
        <v>0</v>
      </c>
      <c r="Q120" s="156">
        <v>0</v>
      </c>
      <c r="R120" s="156">
        <f t="shared" ref="R120:R135" si="17">Q120*H120</f>
        <v>0</v>
      </c>
      <c r="S120" s="156">
        <v>0</v>
      </c>
      <c r="T120" s="157">
        <f t="shared" ref="T120:T135" si="18">S120*H120</f>
        <v>0</v>
      </c>
      <c r="AR120" s="12" t="s">
        <v>140</v>
      </c>
      <c r="AT120" s="12" t="s">
        <v>136</v>
      </c>
      <c r="AU120" s="12" t="s">
        <v>83</v>
      </c>
      <c r="AY120" s="12" t="s">
        <v>133</v>
      </c>
      <c r="BE120" s="158">
        <f t="shared" ref="BE120:BE135" si="19">IF(N120="základní",J120,0)</f>
        <v>0</v>
      </c>
      <c r="BF120" s="158">
        <f t="shared" ref="BF120:BF135" si="20">IF(N120="snížená",J120,0)</f>
        <v>0</v>
      </c>
      <c r="BG120" s="158">
        <f t="shared" ref="BG120:BG135" si="21">IF(N120="zákl. přenesená",J120,0)</f>
        <v>0</v>
      </c>
      <c r="BH120" s="158">
        <f t="shared" ref="BH120:BH135" si="22">IF(N120="sníž. přenesená",J120,0)</f>
        <v>0</v>
      </c>
      <c r="BI120" s="158">
        <f t="shared" ref="BI120:BI135" si="23">IF(N120="nulová",J120,0)</f>
        <v>0</v>
      </c>
      <c r="BJ120" s="12" t="s">
        <v>81</v>
      </c>
      <c r="BK120" s="158">
        <f t="shared" ref="BK120:BK135" si="24">ROUND(I120*H120,2)</f>
        <v>0</v>
      </c>
      <c r="BL120" s="12" t="s">
        <v>141</v>
      </c>
      <c r="BM120" s="12" t="s">
        <v>514</v>
      </c>
    </row>
    <row r="121" spans="2:65" s="1" customFormat="1" ht="16.5" customHeight="1">
      <c r="B121" s="116"/>
      <c r="C121" s="146" t="s">
        <v>221</v>
      </c>
      <c r="D121" s="146" t="s">
        <v>136</v>
      </c>
      <c r="E121" s="147" t="s">
        <v>515</v>
      </c>
      <c r="F121" s="148" t="s">
        <v>199</v>
      </c>
      <c r="G121" s="149" t="s">
        <v>149</v>
      </c>
      <c r="H121" s="150">
        <v>5</v>
      </c>
      <c r="I121" s="151"/>
      <c r="J121" s="152">
        <f t="shared" si="15"/>
        <v>0</v>
      </c>
      <c r="K121" s="148" t="s">
        <v>1</v>
      </c>
      <c r="L121" s="153"/>
      <c r="M121" s="154" t="s">
        <v>1</v>
      </c>
      <c r="N121" s="155" t="s">
        <v>44</v>
      </c>
      <c r="P121" s="156">
        <f t="shared" si="16"/>
        <v>0</v>
      </c>
      <c r="Q121" s="156">
        <v>0</v>
      </c>
      <c r="R121" s="156">
        <f t="shared" si="17"/>
        <v>0</v>
      </c>
      <c r="S121" s="156">
        <v>0</v>
      </c>
      <c r="T121" s="157">
        <f t="shared" si="18"/>
        <v>0</v>
      </c>
      <c r="AR121" s="12" t="s">
        <v>140</v>
      </c>
      <c r="AT121" s="12" t="s">
        <v>136</v>
      </c>
      <c r="AU121" s="12" t="s">
        <v>83</v>
      </c>
      <c r="AY121" s="12" t="s">
        <v>133</v>
      </c>
      <c r="BE121" s="158">
        <f t="shared" si="19"/>
        <v>0</v>
      </c>
      <c r="BF121" s="158">
        <f t="shared" si="20"/>
        <v>0</v>
      </c>
      <c r="BG121" s="158">
        <f t="shared" si="21"/>
        <v>0</v>
      </c>
      <c r="BH121" s="158">
        <f t="shared" si="22"/>
        <v>0</v>
      </c>
      <c r="BI121" s="158">
        <f t="shared" si="23"/>
        <v>0</v>
      </c>
      <c r="BJ121" s="12" t="s">
        <v>81</v>
      </c>
      <c r="BK121" s="158">
        <f t="shared" si="24"/>
        <v>0</v>
      </c>
      <c r="BL121" s="12" t="s">
        <v>141</v>
      </c>
      <c r="BM121" s="12" t="s">
        <v>516</v>
      </c>
    </row>
    <row r="122" spans="2:65" s="1" customFormat="1" ht="16.5" customHeight="1">
      <c r="B122" s="116"/>
      <c r="C122" s="146" t="s">
        <v>8</v>
      </c>
      <c r="D122" s="146" t="s">
        <v>136</v>
      </c>
      <c r="E122" s="147" t="s">
        <v>517</v>
      </c>
      <c r="F122" s="148" t="s">
        <v>203</v>
      </c>
      <c r="G122" s="149" t="s">
        <v>149</v>
      </c>
      <c r="H122" s="150">
        <v>1</v>
      </c>
      <c r="I122" s="151"/>
      <c r="J122" s="152">
        <f t="shared" si="15"/>
        <v>0</v>
      </c>
      <c r="K122" s="148" t="s">
        <v>1</v>
      </c>
      <c r="L122" s="153"/>
      <c r="M122" s="154" t="s">
        <v>1</v>
      </c>
      <c r="N122" s="155" t="s">
        <v>44</v>
      </c>
      <c r="P122" s="156">
        <f t="shared" si="16"/>
        <v>0</v>
      </c>
      <c r="Q122" s="156">
        <v>0</v>
      </c>
      <c r="R122" s="156">
        <f t="shared" si="17"/>
        <v>0</v>
      </c>
      <c r="S122" s="156">
        <v>0</v>
      </c>
      <c r="T122" s="157">
        <f t="shared" si="18"/>
        <v>0</v>
      </c>
      <c r="AR122" s="12" t="s">
        <v>140</v>
      </c>
      <c r="AT122" s="12" t="s">
        <v>136</v>
      </c>
      <c r="AU122" s="12" t="s">
        <v>83</v>
      </c>
      <c r="AY122" s="12" t="s">
        <v>133</v>
      </c>
      <c r="BE122" s="158">
        <f t="shared" si="19"/>
        <v>0</v>
      </c>
      <c r="BF122" s="158">
        <f t="shared" si="20"/>
        <v>0</v>
      </c>
      <c r="BG122" s="158">
        <f t="shared" si="21"/>
        <v>0</v>
      </c>
      <c r="BH122" s="158">
        <f t="shared" si="22"/>
        <v>0</v>
      </c>
      <c r="BI122" s="158">
        <f t="shared" si="23"/>
        <v>0</v>
      </c>
      <c r="BJ122" s="12" t="s">
        <v>81</v>
      </c>
      <c r="BK122" s="158">
        <f t="shared" si="24"/>
        <v>0</v>
      </c>
      <c r="BL122" s="12" t="s">
        <v>141</v>
      </c>
      <c r="BM122" s="12" t="s">
        <v>518</v>
      </c>
    </row>
    <row r="123" spans="2:65" s="1" customFormat="1" ht="16.5" customHeight="1">
      <c r="B123" s="116"/>
      <c r="C123" s="146" t="s">
        <v>228</v>
      </c>
      <c r="D123" s="146" t="s">
        <v>136</v>
      </c>
      <c r="E123" s="147" t="s">
        <v>519</v>
      </c>
      <c r="F123" s="148" t="s">
        <v>207</v>
      </c>
      <c r="G123" s="149" t="s">
        <v>149</v>
      </c>
      <c r="H123" s="150">
        <v>96</v>
      </c>
      <c r="I123" s="151"/>
      <c r="J123" s="152">
        <f t="shared" si="15"/>
        <v>0</v>
      </c>
      <c r="K123" s="148" t="s">
        <v>1</v>
      </c>
      <c r="L123" s="153"/>
      <c r="M123" s="154" t="s">
        <v>1</v>
      </c>
      <c r="N123" s="155" t="s">
        <v>44</v>
      </c>
      <c r="P123" s="156">
        <f t="shared" si="16"/>
        <v>0</v>
      </c>
      <c r="Q123" s="156">
        <v>0</v>
      </c>
      <c r="R123" s="156">
        <f t="shared" si="17"/>
        <v>0</v>
      </c>
      <c r="S123" s="156">
        <v>0</v>
      </c>
      <c r="T123" s="157">
        <f t="shared" si="18"/>
        <v>0</v>
      </c>
      <c r="AR123" s="12" t="s">
        <v>140</v>
      </c>
      <c r="AT123" s="12" t="s">
        <v>136</v>
      </c>
      <c r="AU123" s="12" t="s">
        <v>83</v>
      </c>
      <c r="AY123" s="12" t="s">
        <v>133</v>
      </c>
      <c r="BE123" s="158">
        <f t="shared" si="19"/>
        <v>0</v>
      </c>
      <c r="BF123" s="158">
        <f t="shared" si="20"/>
        <v>0</v>
      </c>
      <c r="BG123" s="158">
        <f t="shared" si="21"/>
        <v>0</v>
      </c>
      <c r="BH123" s="158">
        <f t="shared" si="22"/>
        <v>0</v>
      </c>
      <c r="BI123" s="158">
        <f t="shared" si="23"/>
        <v>0</v>
      </c>
      <c r="BJ123" s="12" t="s">
        <v>81</v>
      </c>
      <c r="BK123" s="158">
        <f t="shared" si="24"/>
        <v>0</v>
      </c>
      <c r="BL123" s="12" t="s">
        <v>141</v>
      </c>
      <c r="BM123" s="12" t="s">
        <v>520</v>
      </c>
    </row>
    <row r="124" spans="2:65" s="1" customFormat="1" ht="16.5" customHeight="1">
      <c r="B124" s="116"/>
      <c r="C124" s="146" t="s">
        <v>232</v>
      </c>
      <c r="D124" s="146" t="s">
        <v>136</v>
      </c>
      <c r="E124" s="147" t="s">
        <v>521</v>
      </c>
      <c r="F124" s="148" t="s">
        <v>211</v>
      </c>
      <c r="G124" s="149" t="s">
        <v>149</v>
      </c>
      <c r="H124" s="150">
        <v>8</v>
      </c>
      <c r="I124" s="151"/>
      <c r="J124" s="152">
        <f t="shared" si="15"/>
        <v>0</v>
      </c>
      <c r="K124" s="148" t="s">
        <v>1</v>
      </c>
      <c r="L124" s="153"/>
      <c r="M124" s="154" t="s">
        <v>1</v>
      </c>
      <c r="N124" s="155" t="s">
        <v>44</v>
      </c>
      <c r="P124" s="156">
        <f t="shared" si="16"/>
        <v>0</v>
      </c>
      <c r="Q124" s="156">
        <v>0</v>
      </c>
      <c r="R124" s="156">
        <f t="shared" si="17"/>
        <v>0</v>
      </c>
      <c r="S124" s="156">
        <v>0</v>
      </c>
      <c r="T124" s="157">
        <f t="shared" si="18"/>
        <v>0</v>
      </c>
      <c r="AR124" s="12" t="s">
        <v>140</v>
      </c>
      <c r="AT124" s="12" t="s">
        <v>136</v>
      </c>
      <c r="AU124" s="12" t="s">
        <v>83</v>
      </c>
      <c r="AY124" s="12" t="s">
        <v>133</v>
      </c>
      <c r="BE124" s="158">
        <f t="shared" si="19"/>
        <v>0</v>
      </c>
      <c r="BF124" s="158">
        <f t="shared" si="20"/>
        <v>0</v>
      </c>
      <c r="BG124" s="158">
        <f t="shared" si="21"/>
        <v>0</v>
      </c>
      <c r="BH124" s="158">
        <f t="shared" si="22"/>
        <v>0</v>
      </c>
      <c r="BI124" s="158">
        <f t="shared" si="23"/>
        <v>0</v>
      </c>
      <c r="BJ124" s="12" t="s">
        <v>81</v>
      </c>
      <c r="BK124" s="158">
        <f t="shared" si="24"/>
        <v>0</v>
      </c>
      <c r="BL124" s="12" t="s">
        <v>141</v>
      </c>
      <c r="BM124" s="12" t="s">
        <v>522</v>
      </c>
    </row>
    <row r="125" spans="2:65" s="1" customFormat="1" ht="16.5" customHeight="1">
      <c r="B125" s="116"/>
      <c r="C125" s="146" t="s">
        <v>237</v>
      </c>
      <c r="D125" s="146" t="s">
        <v>136</v>
      </c>
      <c r="E125" s="147" t="s">
        <v>523</v>
      </c>
      <c r="F125" s="148" t="s">
        <v>215</v>
      </c>
      <c r="G125" s="149" t="s">
        <v>149</v>
      </c>
      <c r="H125" s="150">
        <v>4</v>
      </c>
      <c r="I125" s="151"/>
      <c r="J125" s="152">
        <f t="shared" si="15"/>
        <v>0</v>
      </c>
      <c r="K125" s="148" t="s">
        <v>1</v>
      </c>
      <c r="L125" s="153"/>
      <c r="M125" s="154" t="s">
        <v>1</v>
      </c>
      <c r="N125" s="155" t="s">
        <v>44</v>
      </c>
      <c r="P125" s="156">
        <f t="shared" si="16"/>
        <v>0</v>
      </c>
      <c r="Q125" s="156">
        <v>0</v>
      </c>
      <c r="R125" s="156">
        <f t="shared" si="17"/>
        <v>0</v>
      </c>
      <c r="S125" s="156">
        <v>0</v>
      </c>
      <c r="T125" s="157">
        <f t="shared" si="18"/>
        <v>0</v>
      </c>
      <c r="AR125" s="12" t="s">
        <v>140</v>
      </c>
      <c r="AT125" s="12" t="s">
        <v>136</v>
      </c>
      <c r="AU125" s="12" t="s">
        <v>83</v>
      </c>
      <c r="AY125" s="12" t="s">
        <v>133</v>
      </c>
      <c r="BE125" s="158">
        <f t="shared" si="19"/>
        <v>0</v>
      </c>
      <c r="BF125" s="158">
        <f t="shared" si="20"/>
        <v>0</v>
      </c>
      <c r="BG125" s="158">
        <f t="shared" si="21"/>
        <v>0</v>
      </c>
      <c r="BH125" s="158">
        <f t="shared" si="22"/>
        <v>0</v>
      </c>
      <c r="BI125" s="158">
        <f t="shared" si="23"/>
        <v>0</v>
      </c>
      <c r="BJ125" s="12" t="s">
        <v>81</v>
      </c>
      <c r="BK125" s="158">
        <f t="shared" si="24"/>
        <v>0</v>
      </c>
      <c r="BL125" s="12" t="s">
        <v>141</v>
      </c>
      <c r="BM125" s="12" t="s">
        <v>524</v>
      </c>
    </row>
    <row r="126" spans="2:65" s="1" customFormat="1" ht="16.5" customHeight="1">
      <c r="B126" s="116"/>
      <c r="C126" s="146" t="s">
        <v>241</v>
      </c>
      <c r="D126" s="146" t="s">
        <v>136</v>
      </c>
      <c r="E126" s="147" t="s">
        <v>525</v>
      </c>
      <c r="F126" s="148" t="s">
        <v>219</v>
      </c>
      <c r="G126" s="149" t="s">
        <v>149</v>
      </c>
      <c r="H126" s="150">
        <v>48</v>
      </c>
      <c r="I126" s="151"/>
      <c r="J126" s="152">
        <f t="shared" si="15"/>
        <v>0</v>
      </c>
      <c r="K126" s="148" t="s">
        <v>1</v>
      </c>
      <c r="L126" s="153"/>
      <c r="M126" s="154" t="s">
        <v>1</v>
      </c>
      <c r="N126" s="155" t="s">
        <v>44</v>
      </c>
      <c r="P126" s="156">
        <f t="shared" si="16"/>
        <v>0</v>
      </c>
      <c r="Q126" s="156">
        <v>0</v>
      </c>
      <c r="R126" s="156">
        <f t="shared" si="17"/>
        <v>0</v>
      </c>
      <c r="S126" s="156">
        <v>0</v>
      </c>
      <c r="T126" s="157">
        <f t="shared" si="18"/>
        <v>0</v>
      </c>
      <c r="AR126" s="12" t="s">
        <v>140</v>
      </c>
      <c r="AT126" s="12" t="s">
        <v>136</v>
      </c>
      <c r="AU126" s="12" t="s">
        <v>83</v>
      </c>
      <c r="AY126" s="12" t="s">
        <v>133</v>
      </c>
      <c r="BE126" s="158">
        <f t="shared" si="19"/>
        <v>0</v>
      </c>
      <c r="BF126" s="158">
        <f t="shared" si="20"/>
        <v>0</v>
      </c>
      <c r="BG126" s="158">
        <f t="shared" si="21"/>
        <v>0</v>
      </c>
      <c r="BH126" s="158">
        <f t="shared" si="22"/>
        <v>0</v>
      </c>
      <c r="BI126" s="158">
        <f t="shared" si="23"/>
        <v>0</v>
      </c>
      <c r="BJ126" s="12" t="s">
        <v>81</v>
      </c>
      <c r="BK126" s="158">
        <f t="shared" si="24"/>
        <v>0</v>
      </c>
      <c r="BL126" s="12" t="s">
        <v>141</v>
      </c>
      <c r="BM126" s="12" t="s">
        <v>526</v>
      </c>
    </row>
    <row r="127" spans="2:65" s="1" customFormat="1" ht="16.5" customHeight="1">
      <c r="B127" s="116"/>
      <c r="C127" s="146" t="s">
        <v>245</v>
      </c>
      <c r="D127" s="146" t="s">
        <v>136</v>
      </c>
      <c r="E127" s="147" t="s">
        <v>527</v>
      </c>
      <c r="F127" s="148" t="s">
        <v>223</v>
      </c>
      <c r="G127" s="149" t="s">
        <v>149</v>
      </c>
      <c r="H127" s="150">
        <v>24</v>
      </c>
      <c r="I127" s="151"/>
      <c r="J127" s="152">
        <f t="shared" si="15"/>
        <v>0</v>
      </c>
      <c r="K127" s="148" t="s">
        <v>1</v>
      </c>
      <c r="L127" s="153"/>
      <c r="M127" s="154" t="s">
        <v>1</v>
      </c>
      <c r="N127" s="155" t="s">
        <v>44</v>
      </c>
      <c r="P127" s="156">
        <f t="shared" si="16"/>
        <v>0</v>
      </c>
      <c r="Q127" s="156">
        <v>0</v>
      </c>
      <c r="R127" s="156">
        <f t="shared" si="17"/>
        <v>0</v>
      </c>
      <c r="S127" s="156">
        <v>0</v>
      </c>
      <c r="T127" s="157">
        <f t="shared" si="18"/>
        <v>0</v>
      </c>
      <c r="AR127" s="12" t="s">
        <v>140</v>
      </c>
      <c r="AT127" s="12" t="s">
        <v>136</v>
      </c>
      <c r="AU127" s="12" t="s">
        <v>83</v>
      </c>
      <c r="AY127" s="12" t="s">
        <v>133</v>
      </c>
      <c r="BE127" s="158">
        <f t="shared" si="19"/>
        <v>0</v>
      </c>
      <c r="BF127" s="158">
        <f t="shared" si="20"/>
        <v>0</v>
      </c>
      <c r="BG127" s="158">
        <f t="shared" si="21"/>
        <v>0</v>
      </c>
      <c r="BH127" s="158">
        <f t="shared" si="22"/>
        <v>0</v>
      </c>
      <c r="BI127" s="158">
        <f t="shared" si="23"/>
        <v>0</v>
      </c>
      <c r="BJ127" s="12" t="s">
        <v>81</v>
      </c>
      <c r="BK127" s="158">
        <f t="shared" si="24"/>
        <v>0</v>
      </c>
      <c r="BL127" s="12" t="s">
        <v>141</v>
      </c>
      <c r="BM127" s="12" t="s">
        <v>528</v>
      </c>
    </row>
    <row r="128" spans="2:65" s="1" customFormat="1" ht="16.5" customHeight="1">
      <c r="B128" s="116"/>
      <c r="C128" s="146" t="s">
        <v>7</v>
      </c>
      <c r="D128" s="146" t="s">
        <v>136</v>
      </c>
      <c r="E128" s="147" t="s">
        <v>529</v>
      </c>
      <c r="F128" s="148" t="s">
        <v>226</v>
      </c>
      <c r="G128" s="149" t="s">
        <v>149</v>
      </c>
      <c r="H128" s="150">
        <v>24</v>
      </c>
      <c r="I128" s="151"/>
      <c r="J128" s="152">
        <f t="shared" si="15"/>
        <v>0</v>
      </c>
      <c r="K128" s="148" t="s">
        <v>1</v>
      </c>
      <c r="L128" s="153"/>
      <c r="M128" s="154" t="s">
        <v>1</v>
      </c>
      <c r="N128" s="155" t="s">
        <v>44</v>
      </c>
      <c r="P128" s="156">
        <f t="shared" si="16"/>
        <v>0</v>
      </c>
      <c r="Q128" s="156">
        <v>0</v>
      </c>
      <c r="R128" s="156">
        <f t="shared" si="17"/>
        <v>0</v>
      </c>
      <c r="S128" s="156">
        <v>0</v>
      </c>
      <c r="T128" s="157">
        <f t="shared" si="18"/>
        <v>0</v>
      </c>
      <c r="AR128" s="12" t="s">
        <v>140</v>
      </c>
      <c r="AT128" s="12" t="s">
        <v>136</v>
      </c>
      <c r="AU128" s="12" t="s">
        <v>83</v>
      </c>
      <c r="AY128" s="12" t="s">
        <v>133</v>
      </c>
      <c r="BE128" s="158">
        <f t="shared" si="19"/>
        <v>0</v>
      </c>
      <c r="BF128" s="158">
        <f t="shared" si="20"/>
        <v>0</v>
      </c>
      <c r="BG128" s="158">
        <f t="shared" si="21"/>
        <v>0</v>
      </c>
      <c r="BH128" s="158">
        <f t="shared" si="22"/>
        <v>0</v>
      </c>
      <c r="BI128" s="158">
        <f t="shared" si="23"/>
        <v>0</v>
      </c>
      <c r="BJ128" s="12" t="s">
        <v>81</v>
      </c>
      <c r="BK128" s="158">
        <f t="shared" si="24"/>
        <v>0</v>
      </c>
      <c r="BL128" s="12" t="s">
        <v>141</v>
      </c>
      <c r="BM128" s="12" t="s">
        <v>530</v>
      </c>
    </row>
    <row r="129" spans="2:65" s="1" customFormat="1" ht="16.5" customHeight="1">
      <c r="B129" s="116"/>
      <c r="C129" s="146" t="s">
        <v>252</v>
      </c>
      <c r="D129" s="146" t="s">
        <v>136</v>
      </c>
      <c r="E129" s="147" t="s">
        <v>531</v>
      </c>
      <c r="F129" s="148" t="s">
        <v>230</v>
      </c>
      <c r="G129" s="149" t="s">
        <v>149</v>
      </c>
      <c r="H129" s="150">
        <v>1</v>
      </c>
      <c r="I129" s="151"/>
      <c r="J129" s="152">
        <f t="shared" si="15"/>
        <v>0</v>
      </c>
      <c r="K129" s="148" t="s">
        <v>1</v>
      </c>
      <c r="L129" s="153"/>
      <c r="M129" s="154" t="s">
        <v>1</v>
      </c>
      <c r="N129" s="155" t="s">
        <v>44</v>
      </c>
      <c r="P129" s="156">
        <f t="shared" si="16"/>
        <v>0</v>
      </c>
      <c r="Q129" s="156">
        <v>0</v>
      </c>
      <c r="R129" s="156">
        <f t="shared" si="17"/>
        <v>0</v>
      </c>
      <c r="S129" s="156">
        <v>0</v>
      </c>
      <c r="T129" s="157">
        <f t="shared" si="18"/>
        <v>0</v>
      </c>
      <c r="AR129" s="12" t="s">
        <v>140</v>
      </c>
      <c r="AT129" s="12" t="s">
        <v>136</v>
      </c>
      <c r="AU129" s="12" t="s">
        <v>83</v>
      </c>
      <c r="AY129" s="12" t="s">
        <v>133</v>
      </c>
      <c r="BE129" s="158">
        <f t="shared" si="19"/>
        <v>0</v>
      </c>
      <c r="BF129" s="158">
        <f t="shared" si="20"/>
        <v>0</v>
      </c>
      <c r="BG129" s="158">
        <f t="shared" si="21"/>
        <v>0</v>
      </c>
      <c r="BH129" s="158">
        <f t="shared" si="22"/>
        <v>0</v>
      </c>
      <c r="BI129" s="158">
        <f t="shared" si="23"/>
        <v>0</v>
      </c>
      <c r="BJ129" s="12" t="s">
        <v>81</v>
      </c>
      <c r="BK129" s="158">
        <f t="shared" si="24"/>
        <v>0</v>
      </c>
      <c r="BL129" s="12" t="s">
        <v>141</v>
      </c>
      <c r="BM129" s="12" t="s">
        <v>532</v>
      </c>
    </row>
    <row r="130" spans="2:65" s="1" customFormat="1" ht="16.5" customHeight="1">
      <c r="B130" s="116"/>
      <c r="C130" s="146" t="s">
        <v>258</v>
      </c>
      <c r="D130" s="146" t="s">
        <v>136</v>
      </c>
      <c r="E130" s="147" t="s">
        <v>533</v>
      </c>
      <c r="F130" s="148" t="s">
        <v>234</v>
      </c>
      <c r="G130" s="149" t="s">
        <v>235</v>
      </c>
      <c r="H130" s="150">
        <v>0.1</v>
      </c>
      <c r="I130" s="151"/>
      <c r="J130" s="152">
        <f t="shared" si="15"/>
        <v>0</v>
      </c>
      <c r="K130" s="148" t="s">
        <v>1</v>
      </c>
      <c r="L130" s="153"/>
      <c r="M130" s="154" t="s">
        <v>1</v>
      </c>
      <c r="N130" s="155" t="s">
        <v>44</v>
      </c>
      <c r="P130" s="156">
        <f t="shared" si="16"/>
        <v>0</v>
      </c>
      <c r="Q130" s="156">
        <v>0</v>
      </c>
      <c r="R130" s="156">
        <f t="shared" si="17"/>
        <v>0</v>
      </c>
      <c r="S130" s="156">
        <v>0</v>
      </c>
      <c r="T130" s="157">
        <f t="shared" si="18"/>
        <v>0</v>
      </c>
      <c r="AR130" s="12" t="s">
        <v>140</v>
      </c>
      <c r="AT130" s="12" t="s">
        <v>136</v>
      </c>
      <c r="AU130" s="12" t="s">
        <v>83</v>
      </c>
      <c r="AY130" s="12" t="s">
        <v>133</v>
      </c>
      <c r="BE130" s="158">
        <f t="shared" si="19"/>
        <v>0</v>
      </c>
      <c r="BF130" s="158">
        <f t="shared" si="20"/>
        <v>0</v>
      </c>
      <c r="BG130" s="158">
        <f t="shared" si="21"/>
        <v>0</v>
      </c>
      <c r="BH130" s="158">
        <f t="shared" si="22"/>
        <v>0</v>
      </c>
      <c r="BI130" s="158">
        <f t="shared" si="23"/>
        <v>0</v>
      </c>
      <c r="BJ130" s="12" t="s">
        <v>81</v>
      </c>
      <c r="BK130" s="158">
        <f t="shared" si="24"/>
        <v>0</v>
      </c>
      <c r="BL130" s="12" t="s">
        <v>141</v>
      </c>
      <c r="BM130" s="12" t="s">
        <v>534</v>
      </c>
    </row>
    <row r="131" spans="2:65" s="1" customFormat="1" ht="16.5" customHeight="1">
      <c r="B131" s="116"/>
      <c r="C131" s="146" t="s">
        <v>264</v>
      </c>
      <c r="D131" s="146" t="s">
        <v>136</v>
      </c>
      <c r="E131" s="147" t="s">
        <v>535</v>
      </c>
      <c r="F131" s="148" t="s">
        <v>239</v>
      </c>
      <c r="G131" s="149" t="s">
        <v>149</v>
      </c>
      <c r="H131" s="150">
        <v>1</v>
      </c>
      <c r="I131" s="151"/>
      <c r="J131" s="152">
        <f t="shared" si="15"/>
        <v>0</v>
      </c>
      <c r="K131" s="148" t="s">
        <v>1</v>
      </c>
      <c r="L131" s="153"/>
      <c r="M131" s="154" t="s">
        <v>1</v>
      </c>
      <c r="N131" s="155" t="s">
        <v>44</v>
      </c>
      <c r="P131" s="156">
        <f t="shared" si="16"/>
        <v>0</v>
      </c>
      <c r="Q131" s="156">
        <v>0</v>
      </c>
      <c r="R131" s="156">
        <f t="shared" si="17"/>
        <v>0</v>
      </c>
      <c r="S131" s="156">
        <v>0</v>
      </c>
      <c r="T131" s="157">
        <f t="shared" si="18"/>
        <v>0</v>
      </c>
      <c r="AR131" s="12" t="s">
        <v>140</v>
      </c>
      <c r="AT131" s="12" t="s">
        <v>136</v>
      </c>
      <c r="AU131" s="12" t="s">
        <v>83</v>
      </c>
      <c r="AY131" s="12" t="s">
        <v>133</v>
      </c>
      <c r="BE131" s="158">
        <f t="shared" si="19"/>
        <v>0</v>
      </c>
      <c r="BF131" s="158">
        <f t="shared" si="20"/>
        <v>0</v>
      </c>
      <c r="BG131" s="158">
        <f t="shared" si="21"/>
        <v>0</v>
      </c>
      <c r="BH131" s="158">
        <f t="shared" si="22"/>
        <v>0</v>
      </c>
      <c r="BI131" s="158">
        <f t="shared" si="23"/>
        <v>0</v>
      </c>
      <c r="BJ131" s="12" t="s">
        <v>81</v>
      </c>
      <c r="BK131" s="158">
        <f t="shared" si="24"/>
        <v>0</v>
      </c>
      <c r="BL131" s="12" t="s">
        <v>141</v>
      </c>
      <c r="BM131" s="12" t="s">
        <v>536</v>
      </c>
    </row>
    <row r="132" spans="2:65" s="1" customFormat="1" ht="16.5" customHeight="1">
      <c r="B132" s="116"/>
      <c r="C132" s="146" t="s">
        <v>268</v>
      </c>
      <c r="D132" s="146" t="s">
        <v>136</v>
      </c>
      <c r="E132" s="147" t="s">
        <v>537</v>
      </c>
      <c r="F132" s="148" t="s">
        <v>243</v>
      </c>
      <c r="G132" s="149" t="s">
        <v>149</v>
      </c>
      <c r="H132" s="150">
        <v>1</v>
      </c>
      <c r="I132" s="151"/>
      <c r="J132" s="152">
        <f t="shared" si="15"/>
        <v>0</v>
      </c>
      <c r="K132" s="148" t="s">
        <v>1</v>
      </c>
      <c r="L132" s="153"/>
      <c r="M132" s="154" t="s">
        <v>1</v>
      </c>
      <c r="N132" s="155" t="s">
        <v>44</v>
      </c>
      <c r="P132" s="156">
        <f t="shared" si="16"/>
        <v>0</v>
      </c>
      <c r="Q132" s="156">
        <v>0</v>
      </c>
      <c r="R132" s="156">
        <f t="shared" si="17"/>
        <v>0</v>
      </c>
      <c r="S132" s="156">
        <v>0</v>
      </c>
      <c r="T132" s="157">
        <f t="shared" si="18"/>
        <v>0</v>
      </c>
      <c r="AR132" s="12" t="s">
        <v>140</v>
      </c>
      <c r="AT132" s="12" t="s">
        <v>136</v>
      </c>
      <c r="AU132" s="12" t="s">
        <v>83</v>
      </c>
      <c r="AY132" s="12" t="s">
        <v>133</v>
      </c>
      <c r="BE132" s="158">
        <f t="shared" si="19"/>
        <v>0</v>
      </c>
      <c r="BF132" s="158">
        <f t="shared" si="20"/>
        <v>0</v>
      </c>
      <c r="BG132" s="158">
        <f t="shared" si="21"/>
        <v>0</v>
      </c>
      <c r="BH132" s="158">
        <f t="shared" si="22"/>
        <v>0</v>
      </c>
      <c r="BI132" s="158">
        <f t="shared" si="23"/>
        <v>0</v>
      </c>
      <c r="BJ132" s="12" t="s">
        <v>81</v>
      </c>
      <c r="BK132" s="158">
        <f t="shared" si="24"/>
        <v>0</v>
      </c>
      <c r="BL132" s="12" t="s">
        <v>141</v>
      </c>
      <c r="BM132" s="12" t="s">
        <v>538</v>
      </c>
    </row>
    <row r="133" spans="2:65" s="1" customFormat="1" ht="16.5" customHeight="1">
      <c r="B133" s="116"/>
      <c r="C133" s="146" t="s">
        <v>273</v>
      </c>
      <c r="D133" s="146" t="s">
        <v>136</v>
      </c>
      <c r="E133" s="147" t="s">
        <v>539</v>
      </c>
      <c r="F133" s="148" t="s">
        <v>247</v>
      </c>
      <c r="G133" s="149" t="s">
        <v>149</v>
      </c>
      <c r="H133" s="150">
        <v>2</v>
      </c>
      <c r="I133" s="151"/>
      <c r="J133" s="152">
        <f t="shared" si="15"/>
        <v>0</v>
      </c>
      <c r="K133" s="148" t="s">
        <v>1</v>
      </c>
      <c r="L133" s="153"/>
      <c r="M133" s="154" t="s">
        <v>1</v>
      </c>
      <c r="N133" s="155" t="s">
        <v>44</v>
      </c>
      <c r="P133" s="156">
        <f t="shared" si="16"/>
        <v>0</v>
      </c>
      <c r="Q133" s="156">
        <v>0</v>
      </c>
      <c r="R133" s="156">
        <f t="shared" si="17"/>
        <v>0</v>
      </c>
      <c r="S133" s="156">
        <v>0</v>
      </c>
      <c r="T133" s="157">
        <f t="shared" si="18"/>
        <v>0</v>
      </c>
      <c r="AR133" s="12" t="s">
        <v>140</v>
      </c>
      <c r="AT133" s="12" t="s">
        <v>136</v>
      </c>
      <c r="AU133" s="12" t="s">
        <v>83</v>
      </c>
      <c r="AY133" s="12" t="s">
        <v>133</v>
      </c>
      <c r="BE133" s="158">
        <f t="shared" si="19"/>
        <v>0</v>
      </c>
      <c r="BF133" s="158">
        <f t="shared" si="20"/>
        <v>0</v>
      </c>
      <c r="BG133" s="158">
        <f t="shared" si="21"/>
        <v>0</v>
      </c>
      <c r="BH133" s="158">
        <f t="shared" si="22"/>
        <v>0</v>
      </c>
      <c r="BI133" s="158">
        <f t="shared" si="23"/>
        <v>0</v>
      </c>
      <c r="BJ133" s="12" t="s">
        <v>81</v>
      </c>
      <c r="BK133" s="158">
        <f t="shared" si="24"/>
        <v>0</v>
      </c>
      <c r="BL133" s="12" t="s">
        <v>141</v>
      </c>
      <c r="BM133" s="12" t="s">
        <v>540</v>
      </c>
    </row>
    <row r="134" spans="2:65" s="1" customFormat="1" ht="16.5" customHeight="1">
      <c r="B134" s="116"/>
      <c r="C134" s="146" t="s">
        <v>277</v>
      </c>
      <c r="D134" s="146" t="s">
        <v>136</v>
      </c>
      <c r="E134" s="147" t="s">
        <v>541</v>
      </c>
      <c r="F134" s="148" t="s">
        <v>250</v>
      </c>
      <c r="G134" s="149" t="s">
        <v>149</v>
      </c>
      <c r="H134" s="150">
        <v>1</v>
      </c>
      <c r="I134" s="151"/>
      <c r="J134" s="152">
        <f t="shared" si="15"/>
        <v>0</v>
      </c>
      <c r="K134" s="148" t="s">
        <v>1</v>
      </c>
      <c r="L134" s="153"/>
      <c r="M134" s="154" t="s">
        <v>1</v>
      </c>
      <c r="N134" s="155" t="s">
        <v>44</v>
      </c>
      <c r="P134" s="156">
        <f t="shared" si="16"/>
        <v>0</v>
      </c>
      <c r="Q134" s="156">
        <v>0</v>
      </c>
      <c r="R134" s="156">
        <f t="shared" si="17"/>
        <v>0</v>
      </c>
      <c r="S134" s="156">
        <v>0</v>
      </c>
      <c r="T134" s="157">
        <f t="shared" si="18"/>
        <v>0</v>
      </c>
      <c r="AR134" s="12" t="s">
        <v>140</v>
      </c>
      <c r="AT134" s="12" t="s">
        <v>136</v>
      </c>
      <c r="AU134" s="12" t="s">
        <v>83</v>
      </c>
      <c r="AY134" s="12" t="s">
        <v>133</v>
      </c>
      <c r="BE134" s="158">
        <f t="shared" si="19"/>
        <v>0</v>
      </c>
      <c r="BF134" s="158">
        <f t="shared" si="20"/>
        <v>0</v>
      </c>
      <c r="BG134" s="158">
        <f t="shared" si="21"/>
        <v>0</v>
      </c>
      <c r="BH134" s="158">
        <f t="shared" si="22"/>
        <v>0</v>
      </c>
      <c r="BI134" s="158">
        <f t="shared" si="23"/>
        <v>0</v>
      </c>
      <c r="BJ134" s="12" t="s">
        <v>81</v>
      </c>
      <c r="BK134" s="158">
        <f t="shared" si="24"/>
        <v>0</v>
      </c>
      <c r="BL134" s="12" t="s">
        <v>141</v>
      </c>
      <c r="BM134" s="12" t="s">
        <v>542</v>
      </c>
    </row>
    <row r="135" spans="2:65" s="1" customFormat="1" ht="16.5" customHeight="1">
      <c r="B135" s="116"/>
      <c r="C135" s="146" t="s">
        <v>450</v>
      </c>
      <c r="D135" s="146" t="s">
        <v>136</v>
      </c>
      <c r="E135" s="147" t="s">
        <v>543</v>
      </c>
      <c r="F135" s="148" t="s">
        <v>254</v>
      </c>
      <c r="G135" s="149" t="s">
        <v>235</v>
      </c>
      <c r="H135" s="150">
        <v>0.2</v>
      </c>
      <c r="I135" s="151"/>
      <c r="J135" s="152">
        <f t="shared" si="15"/>
        <v>0</v>
      </c>
      <c r="K135" s="148" t="s">
        <v>1</v>
      </c>
      <c r="L135" s="153"/>
      <c r="M135" s="154" t="s">
        <v>1</v>
      </c>
      <c r="N135" s="155" t="s">
        <v>44</v>
      </c>
      <c r="P135" s="156">
        <f t="shared" si="16"/>
        <v>0</v>
      </c>
      <c r="Q135" s="156">
        <v>0</v>
      </c>
      <c r="R135" s="156">
        <f t="shared" si="17"/>
        <v>0</v>
      </c>
      <c r="S135" s="156">
        <v>0</v>
      </c>
      <c r="T135" s="157">
        <f t="shared" si="18"/>
        <v>0</v>
      </c>
      <c r="AR135" s="12" t="s">
        <v>140</v>
      </c>
      <c r="AT135" s="12" t="s">
        <v>136</v>
      </c>
      <c r="AU135" s="12" t="s">
        <v>83</v>
      </c>
      <c r="AY135" s="12" t="s">
        <v>133</v>
      </c>
      <c r="BE135" s="158">
        <f t="shared" si="19"/>
        <v>0</v>
      </c>
      <c r="BF135" s="158">
        <f t="shared" si="20"/>
        <v>0</v>
      </c>
      <c r="BG135" s="158">
        <f t="shared" si="21"/>
        <v>0</v>
      </c>
      <c r="BH135" s="158">
        <f t="shared" si="22"/>
        <v>0</v>
      </c>
      <c r="BI135" s="158">
        <f t="shared" si="23"/>
        <v>0</v>
      </c>
      <c r="BJ135" s="12" t="s">
        <v>81</v>
      </c>
      <c r="BK135" s="158">
        <f t="shared" si="24"/>
        <v>0</v>
      </c>
      <c r="BL135" s="12" t="s">
        <v>141</v>
      </c>
      <c r="BM135" s="12" t="s">
        <v>544</v>
      </c>
    </row>
    <row r="136" spans="2:65" s="10" customFormat="1" ht="22.8" customHeight="1">
      <c r="B136" s="134"/>
      <c r="D136" s="135" t="s">
        <v>72</v>
      </c>
      <c r="E136" s="144" t="s">
        <v>256</v>
      </c>
      <c r="F136" s="144" t="s">
        <v>257</v>
      </c>
      <c r="I136" s="137"/>
      <c r="J136" s="145">
        <f>BK136</f>
        <v>0</v>
      </c>
      <c r="L136" s="134"/>
      <c r="M136" s="139"/>
      <c r="P136" s="140">
        <f>P137</f>
        <v>0</v>
      </c>
      <c r="R136" s="140">
        <f>R137</f>
        <v>0</v>
      </c>
      <c r="T136" s="141">
        <f>T137</f>
        <v>0</v>
      </c>
      <c r="AR136" s="135" t="s">
        <v>81</v>
      </c>
      <c r="AT136" s="142" t="s">
        <v>72</v>
      </c>
      <c r="AU136" s="142" t="s">
        <v>81</v>
      </c>
      <c r="AY136" s="135" t="s">
        <v>133</v>
      </c>
      <c r="BK136" s="143">
        <f>BK137</f>
        <v>0</v>
      </c>
    </row>
    <row r="137" spans="2:65" s="1" customFormat="1" ht="16.5" customHeight="1">
      <c r="B137" s="116"/>
      <c r="C137" s="146" t="s">
        <v>454</v>
      </c>
      <c r="D137" s="146" t="s">
        <v>136</v>
      </c>
      <c r="E137" s="147" t="s">
        <v>545</v>
      </c>
      <c r="F137" s="148" t="s">
        <v>260</v>
      </c>
      <c r="G137" s="149" t="s">
        <v>149</v>
      </c>
      <c r="H137" s="150">
        <v>1</v>
      </c>
      <c r="I137" s="151"/>
      <c r="J137" s="152">
        <f>ROUND(I137*H137,2)</f>
        <v>0</v>
      </c>
      <c r="K137" s="148" t="s">
        <v>1</v>
      </c>
      <c r="L137" s="153"/>
      <c r="M137" s="154" t="s">
        <v>1</v>
      </c>
      <c r="N137" s="155" t="s">
        <v>44</v>
      </c>
      <c r="P137" s="156">
        <f>O137*H137</f>
        <v>0</v>
      </c>
      <c r="Q137" s="156">
        <v>0</v>
      </c>
      <c r="R137" s="156">
        <f>Q137*H137</f>
        <v>0</v>
      </c>
      <c r="S137" s="156">
        <v>0</v>
      </c>
      <c r="T137" s="157">
        <f>S137*H137</f>
        <v>0</v>
      </c>
      <c r="AR137" s="12" t="s">
        <v>140</v>
      </c>
      <c r="AT137" s="12" t="s">
        <v>136</v>
      </c>
      <c r="AU137" s="12" t="s">
        <v>83</v>
      </c>
      <c r="AY137" s="12" t="s">
        <v>133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2" t="s">
        <v>81</v>
      </c>
      <c r="BK137" s="158">
        <f>ROUND(I137*H137,2)</f>
        <v>0</v>
      </c>
      <c r="BL137" s="12" t="s">
        <v>141</v>
      </c>
      <c r="BM137" s="12" t="s">
        <v>546</v>
      </c>
    </row>
    <row r="138" spans="2:65" s="10" customFormat="1" ht="22.8" customHeight="1">
      <c r="B138" s="134"/>
      <c r="D138" s="135" t="s">
        <v>72</v>
      </c>
      <c r="E138" s="144" t="s">
        <v>262</v>
      </c>
      <c r="F138" s="144" t="s">
        <v>263</v>
      </c>
      <c r="I138" s="137"/>
      <c r="J138" s="145">
        <f>BK138</f>
        <v>0</v>
      </c>
      <c r="L138" s="134"/>
      <c r="M138" s="139"/>
      <c r="P138" s="140">
        <f>SUM(P139:P146)</f>
        <v>0</v>
      </c>
      <c r="R138" s="140">
        <f>SUM(R139:R146)</f>
        <v>0</v>
      </c>
      <c r="T138" s="141">
        <f>SUM(T139:T146)</f>
        <v>0</v>
      </c>
      <c r="AR138" s="135" t="s">
        <v>81</v>
      </c>
      <c r="AT138" s="142" t="s">
        <v>72</v>
      </c>
      <c r="AU138" s="142" t="s">
        <v>81</v>
      </c>
      <c r="AY138" s="135" t="s">
        <v>133</v>
      </c>
      <c r="BK138" s="143">
        <f>SUM(BK139:BK146)</f>
        <v>0</v>
      </c>
    </row>
    <row r="139" spans="2:65" s="1" customFormat="1" ht="16.5" customHeight="1">
      <c r="B139" s="116"/>
      <c r="C139" s="146" t="s">
        <v>547</v>
      </c>
      <c r="D139" s="146" t="s">
        <v>136</v>
      </c>
      <c r="E139" s="147" t="s">
        <v>548</v>
      </c>
      <c r="F139" s="148" t="s">
        <v>266</v>
      </c>
      <c r="G139" s="149" t="s">
        <v>149</v>
      </c>
      <c r="H139" s="150">
        <v>10</v>
      </c>
      <c r="I139" s="151"/>
      <c r="J139" s="152">
        <f>ROUND(I139*H139,2)</f>
        <v>0</v>
      </c>
      <c r="K139" s="148" t="s">
        <v>1</v>
      </c>
      <c r="L139" s="153"/>
      <c r="M139" s="154" t="s">
        <v>1</v>
      </c>
      <c r="N139" s="155" t="s">
        <v>44</v>
      </c>
      <c r="P139" s="156">
        <f>O139*H139</f>
        <v>0</v>
      </c>
      <c r="Q139" s="156">
        <v>0</v>
      </c>
      <c r="R139" s="156">
        <f>Q139*H139</f>
        <v>0</v>
      </c>
      <c r="S139" s="156">
        <v>0</v>
      </c>
      <c r="T139" s="157">
        <f>S139*H139</f>
        <v>0</v>
      </c>
      <c r="AR139" s="12" t="s">
        <v>140</v>
      </c>
      <c r="AT139" s="12" t="s">
        <v>136</v>
      </c>
      <c r="AU139" s="12" t="s">
        <v>83</v>
      </c>
      <c r="AY139" s="12" t="s">
        <v>133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2" t="s">
        <v>81</v>
      </c>
      <c r="BK139" s="158">
        <f>ROUND(I139*H139,2)</f>
        <v>0</v>
      </c>
      <c r="BL139" s="12" t="s">
        <v>141</v>
      </c>
      <c r="BM139" s="12" t="s">
        <v>549</v>
      </c>
    </row>
    <row r="140" spans="2:65" s="1" customFormat="1" ht="16.5" customHeight="1">
      <c r="B140" s="116"/>
      <c r="C140" s="146" t="s">
        <v>297</v>
      </c>
      <c r="D140" s="146" t="s">
        <v>136</v>
      </c>
      <c r="E140" s="147" t="s">
        <v>550</v>
      </c>
      <c r="F140" s="148" t="s">
        <v>270</v>
      </c>
      <c r="G140" s="149" t="s">
        <v>271</v>
      </c>
      <c r="H140" s="150">
        <v>10</v>
      </c>
      <c r="I140" s="151"/>
      <c r="J140" s="152">
        <f>ROUND(I140*H140,2)</f>
        <v>0</v>
      </c>
      <c r="K140" s="148" t="s">
        <v>1</v>
      </c>
      <c r="L140" s="153"/>
      <c r="M140" s="154" t="s">
        <v>1</v>
      </c>
      <c r="N140" s="155" t="s">
        <v>44</v>
      </c>
      <c r="P140" s="156">
        <f>O140*H140</f>
        <v>0</v>
      </c>
      <c r="Q140" s="156">
        <v>0</v>
      </c>
      <c r="R140" s="156">
        <f>Q140*H140</f>
        <v>0</v>
      </c>
      <c r="S140" s="156">
        <v>0</v>
      </c>
      <c r="T140" s="157">
        <f>S140*H140</f>
        <v>0</v>
      </c>
      <c r="AR140" s="12" t="s">
        <v>140</v>
      </c>
      <c r="AT140" s="12" t="s">
        <v>136</v>
      </c>
      <c r="AU140" s="12" t="s">
        <v>83</v>
      </c>
      <c r="AY140" s="12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2" t="s">
        <v>81</v>
      </c>
      <c r="BK140" s="158">
        <f>ROUND(I140*H140,2)</f>
        <v>0</v>
      </c>
      <c r="BL140" s="12" t="s">
        <v>141</v>
      </c>
      <c r="BM140" s="12" t="s">
        <v>551</v>
      </c>
    </row>
    <row r="141" spans="2:65" s="1" customFormat="1" ht="16.5" customHeight="1">
      <c r="B141" s="116"/>
      <c r="C141" s="146" t="s">
        <v>552</v>
      </c>
      <c r="D141" s="146" t="s">
        <v>136</v>
      </c>
      <c r="E141" s="147" t="s">
        <v>553</v>
      </c>
      <c r="F141" s="148" t="s">
        <v>275</v>
      </c>
      <c r="G141" s="149" t="s">
        <v>149</v>
      </c>
      <c r="H141" s="150">
        <v>2</v>
      </c>
      <c r="I141" s="151"/>
      <c r="J141" s="152">
        <f>ROUND(I141*H141,2)</f>
        <v>0</v>
      </c>
      <c r="K141" s="148" t="s">
        <v>1</v>
      </c>
      <c r="L141" s="153"/>
      <c r="M141" s="154" t="s">
        <v>1</v>
      </c>
      <c r="N141" s="155" t="s">
        <v>44</v>
      </c>
      <c r="P141" s="156">
        <f>O141*H141</f>
        <v>0</v>
      </c>
      <c r="Q141" s="156">
        <v>0</v>
      </c>
      <c r="R141" s="156">
        <f>Q141*H141</f>
        <v>0</v>
      </c>
      <c r="S141" s="156">
        <v>0</v>
      </c>
      <c r="T141" s="157">
        <f>S141*H141</f>
        <v>0</v>
      </c>
      <c r="AR141" s="12" t="s">
        <v>140</v>
      </c>
      <c r="AT141" s="12" t="s">
        <v>136</v>
      </c>
      <c r="AU141" s="12" t="s">
        <v>83</v>
      </c>
      <c r="AY141" s="12" t="s">
        <v>133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2" t="s">
        <v>81</v>
      </c>
      <c r="BK141" s="158">
        <f>ROUND(I141*H141,2)</f>
        <v>0</v>
      </c>
      <c r="BL141" s="12" t="s">
        <v>141</v>
      </c>
      <c r="BM141" s="12" t="s">
        <v>554</v>
      </c>
    </row>
    <row r="142" spans="2:65" s="1" customFormat="1" ht="16.5" customHeight="1">
      <c r="B142" s="116"/>
      <c r="C142" s="146" t="s">
        <v>348</v>
      </c>
      <c r="D142" s="146" t="s">
        <v>136</v>
      </c>
      <c r="E142" s="147" t="s">
        <v>555</v>
      </c>
      <c r="F142" s="148" t="s">
        <v>279</v>
      </c>
      <c r="G142" s="149" t="s">
        <v>149</v>
      </c>
      <c r="H142" s="150">
        <v>40</v>
      </c>
      <c r="I142" s="151"/>
      <c r="J142" s="152">
        <f>ROUND(I142*H142,2)</f>
        <v>0</v>
      </c>
      <c r="K142" s="148" t="s">
        <v>1</v>
      </c>
      <c r="L142" s="153"/>
      <c r="M142" s="154" t="s">
        <v>1</v>
      </c>
      <c r="N142" s="155" t="s">
        <v>44</v>
      </c>
      <c r="P142" s="156">
        <f>O142*H142</f>
        <v>0</v>
      </c>
      <c r="Q142" s="156">
        <v>0</v>
      </c>
      <c r="R142" s="156">
        <f>Q142*H142</f>
        <v>0</v>
      </c>
      <c r="S142" s="156">
        <v>0</v>
      </c>
      <c r="T142" s="157">
        <f>S142*H142</f>
        <v>0</v>
      </c>
      <c r="AR142" s="12" t="s">
        <v>140</v>
      </c>
      <c r="AT142" s="12" t="s">
        <v>136</v>
      </c>
      <c r="AU142" s="12" t="s">
        <v>83</v>
      </c>
      <c r="AY142" s="12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2" t="s">
        <v>81</v>
      </c>
      <c r="BK142" s="158">
        <f>ROUND(I142*H142,2)</f>
        <v>0</v>
      </c>
      <c r="BL142" s="12" t="s">
        <v>141</v>
      </c>
      <c r="BM142" s="12" t="s">
        <v>556</v>
      </c>
    </row>
    <row r="143" spans="2:65" s="1" customFormat="1" ht="16.5" customHeight="1">
      <c r="B143" s="116"/>
      <c r="C143" s="146" t="s">
        <v>352</v>
      </c>
      <c r="D143" s="146" t="s">
        <v>136</v>
      </c>
      <c r="E143" s="147" t="s">
        <v>557</v>
      </c>
      <c r="F143" s="148" t="s">
        <v>283</v>
      </c>
      <c r="G143" s="149" t="s">
        <v>284</v>
      </c>
      <c r="H143" s="150">
        <v>1</v>
      </c>
      <c r="I143" s="151"/>
      <c r="J143" s="152">
        <f>ROUND(I143*H143,2)</f>
        <v>0</v>
      </c>
      <c r="K143" s="148" t="s">
        <v>1</v>
      </c>
      <c r="L143" s="153"/>
      <c r="M143" s="154" t="s">
        <v>1</v>
      </c>
      <c r="N143" s="155" t="s">
        <v>44</v>
      </c>
      <c r="P143" s="156">
        <f>O143*H143</f>
        <v>0</v>
      </c>
      <c r="Q143" s="156">
        <v>0</v>
      </c>
      <c r="R143" s="156">
        <f>Q143*H143</f>
        <v>0</v>
      </c>
      <c r="S143" s="156">
        <v>0</v>
      </c>
      <c r="T143" s="157">
        <f>S143*H143</f>
        <v>0</v>
      </c>
      <c r="AR143" s="12" t="s">
        <v>140</v>
      </c>
      <c r="AT143" s="12" t="s">
        <v>136</v>
      </c>
      <c r="AU143" s="12" t="s">
        <v>83</v>
      </c>
      <c r="AY143" s="12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2" t="s">
        <v>81</v>
      </c>
      <c r="BK143" s="158">
        <f>ROUND(I143*H143,2)</f>
        <v>0</v>
      </c>
      <c r="BL143" s="12" t="s">
        <v>141</v>
      </c>
      <c r="BM143" s="12" t="s">
        <v>558</v>
      </c>
    </row>
    <row r="144" spans="2:65" s="1" customFormat="1" ht="19.2">
      <c r="B144" s="26"/>
      <c r="D144" s="159" t="s">
        <v>286</v>
      </c>
      <c r="F144" s="160" t="s">
        <v>287</v>
      </c>
      <c r="I144" s="79"/>
      <c r="L144" s="26"/>
      <c r="M144" s="161"/>
      <c r="T144" s="45"/>
      <c r="AT144" s="12" t="s">
        <v>286</v>
      </c>
      <c r="AU144" s="12" t="s">
        <v>83</v>
      </c>
    </row>
    <row r="145" spans="2:65" s="1" customFormat="1" ht="16.5" customHeight="1">
      <c r="B145" s="116"/>
      <c r="C145" s="146" t="s">
        <v>356</v>
      </c>
      <c r="D145" s="146" t="s">
        <v>136</v>
      </c>
      <c r="E145" s="147" t="s">
        <v>559</v>
      </c>
      <c r="F145" s="148" t="s">
        <v>290</v>
      </c>
      <c r="G145" s="149" t="s">
        <v>284</v>
      </c>
      <c r="H145" s="150">
        <v>1</v>
      </c>
      <c r="I145" s="151"/>
      <c r="J145" s="152">
        <f>ROUND(I145*H145,2)</f>
        <v>0</v>
      </c>
      <c r="K145" s="148" t="s">
        <v>1</v>
      </c>
      <c r="L145" s="153"/>
      <c r="M145" s="154" t="s">
        <v>1</v>
      </c>
      <c r="N145" s="155" t="s">
        <v>44</v>
      </c>
      <c r="P145" s="156">
        <f>O145*H145</f>
        <v>0</v>
      </c>
      <c r="Q145" s="156">
        <v>0</v>
      </c>
      <c r="R145" s="156">
        <f>Q145*H145</f>
        <v>0</v>
      </c>
      <c r="S145" s="156">
        <v>0</v>
      </c>
      <c r="T145" s="157">
        <f>S145*H145</f>
        <v>0</v>
      </c>
      <c r="AR145" s="12" t="s">
        <v>140</v>
      </c>
      <c r="AT145" s="12" t="s">
        <v>136</v>
      </c>
      <c r="AU145" s="12" t="s">
        <v>83</v>
      </c>
      <c r="AY145" s="12" t="s">
        <v>133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2" t="s">
        <v>81</v>
      </c>
      <c r="BK145" s="158">
        <f>ROUND(I145*H145,2)</f>
        <v>0</v>
      </c>
      <c r="BL145" s="12" t="s">
        <v>141</v>
      </c>
      <c r="BM145" s="12" t="s">
        <v>560</v>
      </c>
    </row>
    <row r="146" spans="2:65" s="1" customFormat="1" ht="19.2">
      <c r="B146" s="26"/>
      <c r="D146" s="159" t="s">
        <v>286</v>
      </c>
      <c r="F146" s="160" t="s">
        <v>292</v>
      </c>
      <c r="I146" s="79"/>
      <c r="L146" s="26"/>
      <c r="M146" s="161"/>
      <c r="T146" s="45"/>
      <c r="AT146" s="12" t="s">
        <v>286</v>
      </c>
      <c r="AU146" s="12" t="s">
        <v>83</v>
      </c>
    </row>
    <row r="147" spans="2:65" s="10" customFormat="1" ht="25.95" customHeight="1">
      <c r="B147" s="134"/>
      <c r="D147" s="135" t="s">
        <v>72</v>
      </c>
      <c r="E147" s="136" t="s">
        <v>293</v>
      </c>
      <c r="F147" s="136" t="s">
        <v>294</v>
      </c>
      <c r="I147" s="137"/>
      <c r="J147" s="138">
        <f>BK147</f>
        <v>0</v>
      </c>
      <c r="L147" s="134"/>
      <c r="M147" s="139"/>
      <c r="P147" s="140">
        <f>P148+P171+P186+P188</f>
        <v>0</v>
      </c>
      <c r="R147" s="140">
        <f>R148+R171+R186+R188</f>
        <v>2.8945200000000004</v>
      </c>
      <c r="T147" s="141">
        <f>T148+T171+T186+T188</f>
        <v>0</v>
      </c>
      <c r="AR147" s="135" t="s">
        <v>81</v>
      </c>
      <c r="AT147" s="142" t="s">
        <v>72</v>
      </c>
      <c r="AU147" s="142" t="s">
        <v>73</v>
      </c>
      <c r="AY147" s="135" t="s">
        <v>133</v>
      </c>
      <c r="BK147" s="143">
        <f>BK148+BK171+BK186+BK188</f>
        <v>0</v>
      </c>
    </row>
    <row r="148" spans="2:65" s="10" customFormat="1" ht="22.8" customHeight="1">
      <c r="B148" s="134"/>
      <c r="D148" s="135" t="s">
        <v>72</v>
      </c>
      <c r="E148" s="144" t="s">
        <v>295</v>
      </c>
      <c r="F148" s="144" t="s">
        <v>561</v>
      </c>
      <c r="I148" s="137"/>
      <c r="J148" s="145">
        <f>BK148</f>
        <v>0</v>
      </c>
      <c r="L148" s="134"/>
      <c r="M148" s="139"/>
      <c r="P148" s="140">
        <f>SUM(P149:P170)</f>
        <v>0</v>
      </c>
      <c r="R148" s="140">
        <f>SUM(R149:R170)</f>
        <v>2.8945200000000004</v>
      </c>
      <c r="T148" s="141">
        <f>SUM(T149:T170)</f>
        <v>0</v>
      </c>
      <c r="AR148" s="135" t="s">
        <v>81</v>
      </c>
      <c r="AT148" s="142" t="s">
        <v>72</v>
      </c>
      <c r="AU148" s="142" t="s">
        <v>81</v>
      </c>
      <c r="AY148" s="135" t="s">
        <v>133</v>
      </c>
      <c r="BK148" s="143">
        <f>SUM(BK149:BK170)</f>
        <v>0</v>
      </c>
    </row>
    <row r="149" spans="2:65" s="1" customFormat="1" ht="16.5" customHeight="1">
      <c r="B149" s="116"/>
      <c r="C149" s="162" t="s">
        <v>360</v>
      </c>
      <c r="D149" s="162" t="s">
        <v>298</v>
      </c>
      <c r="E149" s="163" t="s">
        <v>299</v>
      </c>
      <c r="F149" s="164" t="s">
        <v>300</v>
      </c>
      <c r="G149" s="165" t="s">
        <v>139</v>
      </c>
      <c r="H149" s="166">
        <v>250</v>
      </c>
      <c r="I149" s="167"/>
      <c r="J149" s="168">
        <f t="shared" ref="J149:J170" si="25">ROUND(I149*H149,2)</f>
        <v>0</v>
      </c>
      <c r="K149" s="164" t="s">
        <v>301</v>
      </c>
      <c r="L149" s="26"/>
      <c r="M149" s="169" t="s">
        <v>1</v>
      </c>
      <c r="N149" s="170" t="s">
        <v>44</v>
      </c>
      <c r="P149" s="156">
        <f t="shared" ref="P149:P170" si="26">O149*H149</f>
        <v>0</v>
      </c>
      <c r="Q149" s="156">
        <v>0</v>
      </c>
      <c r="R149" s="156">
        <f t="shared" ref="R149:R170" si="27">Q149*H149</f>
        <v>0</v>
      </c>
      <c r="S149" s="156">
        <v>0</v>
      </c>
      <c r="T149" s="157">
        <f t="shared" ref="T149:T170" si="28">S149*H149</f>
        <v>0</v>
      </c>
      <c r="AR149" s="12" t="s">
        <v>141</v>
      </c>
      <c r="AT149" s="12" t="s">
        <v>298</v>
      </c>
      <c r="AU149" s="12" t="s">
        <v>83</v>
      </c>
      <c r="AY149" s="12" t="s">
        <v>133</v>
      </c>
      <c r="BE149" s="158">
        <f t="shared" ref="BE149:BE170" si="29">IF(N149="základní",J149,0)</f>
        <v>0</v>
      </c>
      <c r="BF149" s="158">
        <f t="shared" ref="BF149:BF170" si="30">IF(N149="snížená",J149,0)</f>
        <v>0</v>
      </c>
      <c r="BG149" s="158">
        <f t="shared" ref="BG149:BG170" si="31">IF(N149="zákl. přenesená",J149,0)</f>
        <v>0</v>
      </c>
      <c r="BH149" s="158">
        <f t="shared" ref="BH149:BH170" si="32">IF(N149="sníž. přenesená",J149,0)</f>
        <v>0</v>
      </c>
      <c r="BI149" s="158">
        <f t="shared" ref="BI149:BI170" si="33">IF(N149="nulová",J149,0)</f>
        <v>0</v>
      </c>
      <c r="BJ149" s="12" t="s">
        <v>81</v>
      </c>
      <c r="BK149" s="158">
        <f t="shared" ref="BK149:BK170" si="34">ROUND(I149*H149,2)</f>
        <v>0</v>
      </c>
      <c r="BL149" s="12" t="s">
        <v>141</v>
      </c>
      <c r="BM149" s="12" t="s">
        <v>562</v>
      </c>
    </row>
    <row r="150" spans="2:65" s="1" customFormat="1" ht="16.5" customHeight="1">
      <c r="B150" s="116"/>
      <c r="C150" s="162" t="s">
        <v>364</v>
      </c>
      <c r="D150" s="162" t="s">
        <v>298</v>
      </c>
      <c r="E150" s="163" t="s">
        <v>304</v>
      </c>
      <c r="F150" s="164" t="s">
        <v>305</v>
      </c>
      <c r="G150" s="165" t="s">
        <v>306</v>
      </c>
      <c r="H150" s="166">
        <v>2</v>
      </c>
      <c r="I150" s="167"/>
      <c r="J150" s="168">
        <f t="shared" si="25"/>
        <v>0</v>
      </c>
      <c r="K150" s="164" t="s">
        <v>301</v>
      </c>
      <c r="L150" s="26"/>
      <c r="M150" s="169" t="s">
        <v>1</v>
      </c>
      <c r="N150" s="170" t="s">
        <v>44</v>
      </c>
      <c r="P150" s="156">
        <f t="shared" si="26"/>
        <v>0</v>
      </c>
      <c r="Q150" s="156">
        <v>0</v>
      </c>
      <c r="R150" s="156">
        <f t="shared" si="27"/>
        <v>0</v>
      </c>
      <c r="S150" s="156">
        <v>0</v>
      </c>
      <c r="T150" s="157">
        <f t="shared" si="28"/>
        <v>0</v>
      </c>
      <c r="AR150" s="12" t="s">
        <v>141</v>
      </c>
      <c r="AT150" s="12" t="s">
        <v>298</v>
      </c>
      <c r="AU150" s="12" t="s">
        <v>83</v>
      </c>
      <c r="AY150" s="12" t="s">
        <v>133</v>
      </c>
      <c r="BE150" s="158">
        <f t="shared" si="29"/>
        <v>0</v>
      </c>
      <c r="BF150" s="158">
        <f t="shared" si="30"/>
        <v>0</v>
      </c>
      <c r="BG150" s="158">
        <f t="shared" si="31"/>
        <v>0</v>
      </c>
      <c r="BH150" s="158">
        <f t="shared" si="32"/>
        <v>0</v>
      </c>
      <c r="BI150" s="158">
        <f t="shared" si="33"/>
        <v>0</v>
      </c>
      <c r="BJ150" s="12" t="s">
        <v>81</v>
      </c>
      <c r="BK150" s="158">
        <f t="shared" si="34"/>
        <v>0</v>
      </c>
      <c r="BL150" s="12" t="s">
        <v>141</v>
      </c>
      <c r="BM150" s="12" t="s">
        <v>563</v>
      </c>
    </row>
    <row r="151" spans="2:65" s="1" customFormat="1" ht="16.5" customHeight="1">
      <c r="B151" s="116"/>
      <c r="C151" s="162" t="s">
        <v>564</v>
      </c>
      <c r="D151" s="162" t="s">
        <v>298</v>
      </c>
      <c r="E151" s="163" t="s">
        <v>309</v>
      </c>
      <c r="F151" s="164" t="s">
        <v>310</v>
      </c>
      <c r="G151" s="165" t="s">
        <v>139</v>
      </c>
      <c r="H151" s="166">
        <v>5</v>
      </c>
      <c r="I151" s="167"/>
      <c r="J151" s="168">
        <f t="shared" si="25"/>
        <v>0</v>
      </c>
      <c r="K151" s="164" t="s">
        <v>301</v>
      </c>
      <c r="L151" s="26"/>
      <c r="M151" s="169" t="s">
        <v>1</v>
      </c>
      <c r="N151" s="170" t="s">
        <v>44</v>
      </c>
      <c r="P151" s="156">
        <f t="shared" si="26"/>
        <v>0</v>
      </c>
      <c r="Q151" s="156">
        <v>0</v>
      </c>
      <c r="R151" s="156">
        <f t="shared" si="27"/>
        <v>0</v>
      </c>
      <c r="S151" s="156">
        <v>0</v>
      </c>
      <c r="T151" s="157">
        <f t="shared" si="28"/>
        <v>0</v>
      </c>
      <c r="AR151" s="12" t="s">
        <v>141</v>
      </c>
      <c r="AT151" s="12" t="s">
        <v>298</v>
      </c>
      <c r="AU151" s="12" t="s">
        <v>83</v>
      </c>
      <c r="AY151" s="12" t="s">
        <v>133</v>
      </c>
      <c r="BE151" s="158">
        <f t="shared" si="29"/>
        <v>0</v>
      </c>
      <c r="BF151" s="158">
        <f t="shared" si="30"/>
        <v>0</v>
      </c>
      <c r="BG151" s="158">
        <f t="shared" si="31"/>
        <v>0</v>
      </c>
      <c r="BH151" s="158">
        <f t="shared" si="32"/>
        <v>0</v>
      </c>
      <c r="BI151" s="158">
        <f t="shared" si="33"/>
        <v>0</v>
      </c>
      <c r="BJ151" s="12" t="s">
        <v>81</v>
      </c>
      <c r="BK151" s="158">
        <f t="shared" si="34"/>
        <v>0</v>
      </c>
      <c r="BL151" s="12" t="s">
        <v>141</v>
      </c>
      <c r="BM151" s="12" t="s">
        <v>565</v>
      </c>
    </row>
    <row r="152" spans="2:65" s="1" customFormat="1" ht="16.5" customHeight="1">
      <c r="B152" s="116"/>
      <c r="C152" s="162" t="s">
        <v>394</v>
      </c>
      <c r="D152" s="162" t="s">
        <v>298</v>
      </c>
      <c r="E152" s="163" t="s">
        <v>313</v>
      </c>
      <c r="F152" s="164" t="s">
        <v>314</v>
      </c>
      <c r="G152" s="165" t="s">
        <v>139</v>
      </c>
      <c r="H152" s="166">
        <v>115</v>
      </c>
      <c r="I152" s="167"/>
      <c r="J152" s="168">
        <f t="shared" si="25"/>
        <v>0</v>
      </c>
      <c r="K152" s="164" t="s">
        <v>301</v>
      </c>
      <c r="L152" s="26"/>
      <c r="M152" s="169" t="s">
        <v>1</v>
      </c>
      <c r="N152" s="170" t="s">
        <v>44</v>
      </c>
      <c r="P152" s="156">
        <f t="shared" si="26"/>
        <v>0</v>
      </c>
      <c r="Q152" s="156">
        <v>1.3999999999999999E-4</v>
      </c>
      <c r="R152" s="156">
        <f t="shared" si="27"/>
        <v>1.61E-2</v>
      </c>
      <c r="S152" s="156">
        <v>0</v>
      </c>
      <c r="T152" s="157">
        <f t="shared" si="28"/>
        <v>0</v>
      </c>
      <c r="AR152" s="12" t="s">
        <v>141</v>
      </c>
      <c r="AT152" s="12" t="s">
        <v>298</v>
      </c>
      <c r="AU152" s="12" t="s">
        <v>83</v>
      </c>
      <c r="AY152" s="12" t="s">
        <v>133</v>
      </c>
      <c r="BE152" s="158">
        <f t="shared" si="29"/>
        <v>0</v>
      </c>
      <c r="BF152" s="158">
        <f t="shared" si="30"/>
        <v>0</v>
      </c>
      <c r="BG152" s="158">
        <f t="shared" si="31"/>
        <v>0</v>
      </c>
      <c r="BH152" s="158">
        <f t="shared" si="32"/>
        <v>0</v>
      </c>
      <c r="BI152" s="158">
        <f t="shared" si="33"/>
        <v>0</v>
      </c>
      <c r="BJ152" s="12" t="s">
        <v>81</v>
      </c>
      <c r="BK152" s="158">
        <f t="shared" si="34"/>
        <v>0</v>
      </c>
      <c r="BL152" s="12" t="s">
        <v>141</v>
      </c>
      <c r="BM152" s="12" t="s">
        <v>566</v>
      </c>
    </row>
    <row r="153" spans="2:65" s="1" customFormat="1" ht="16.5" customHeight="1">
      <c r="B153" s="116"/>
      <c r="C153" s="162" t="s">
        <v>567</v>
      </c>
      <c r="D153" s="162" t="s">
        <v>298</v>
      </c>
      <c r="E153" s="163" t="s">
        <v>317</v>
      </c>
      <c r="F153" s="164" t="s">
        <v>318</v>
      </c>
      <c r="G153" s="165" t="s">
        <v>181</v>
      </c>
      <c r="H153" s="166">
        <v>1</v>
      </c>
      <c r="I153" s="167"/>
      <c r="J153" s="168">
        <f t="shared" si="25"/>
        <v>0</v>
      </c>
      <c r="K153" s="164" t="s">
        <v>301</v>
      </c>
      <c r="L153" s="26"/>
      <c r="M153" s="169" t="s">
        <v>1</v>
      </c>
      <c r="N153" s="170" t="s">
        <v>44</v>
      </c>
      <c r="P153" s="156">
        <f t="shared" si="26"/>
        <v>0</v>
      </c>
      <c r="Q153" s="156">
        <v>0</v>
      </c>
      <c r="R153" s="156">
        <f t="shared" si="27"/>
        <v>0</v>
      </c>
      <c r="S153" s="156">
        <v>0</v>
      </c>
      <c r="T153" s="157">
        <f t="shared" si="28"/>
        <v>0</v>
      </c>
      <c r="AR153" s="12" t="s">
        <v>141</v>
      </c>
      <c r="AT153" s="12" t="s">
        <v>298</v>
      </c>
      <c r="AU153" s="12" t="s">
        <v>83</v>
      </c>
      <c r="AY153" s="12" t="s">
        <v>133</v>
      </c>
      <c r="BE153" s="158">
        <f t="shared" si="29"/>
        <v>0</v>
      </c>
      <c r="BF153" s="158">
        <f t="shared" si="30"/>
        <v>0</v>
      </c>
      <c r="BG153" s="158">
        <f t="shared" si="31"/>
        <v>0</v>
      </c>
      <c r="BH153" s="158">
        <f t="shared" si="32"/>
        <v>0</v>
      </c>
      <c r="BI153" s="158">
        <f t="shared" si="33"/>
        <v>0</v>
      </c>
      <c r="BJ153" s="12" t="s">
        <v>81</v>
      </c>
      <c r="BK153" s="158">
        <f t="shared" si="34"/>
        <v>0</v>
      </c>
      <c r="BL153" s="12" t="s">
        <v>141</v>
      </c>
      <c r="BM153" s="12" t="s">
        <v>568</v>
      </c>
    </row>
    <row r="154" spans="2:65" s="1" customFormat="1" ht="16.5" customHeight="1">
      <c r="B154" s="116"/>
      <c r="C154" s="162" t="s">
        <v>569</v>
      </c>
      <c r="D154" s="162" t="s">
        <v>298</v>
      </c>
      <c r="E154" s="163" t="s">
        <v>321</v>
      </c>
      <c r="F154" s="164" t="s">
        <v>322</v>
      </c>
      <c r="G154" s="165" t="s">
        <v>181</v>
      </c>
      <c r="H154" s="166">
        <v>9</v>
      </c>
      <c r="I154" s="167"/>
      <c r="J154" s="168">
        <f t="shared" si="25"/>
        <v>0</v>
      </c>
      <c r="K154" s="164" t="s">
        <v>301</v>
      </c>
      <c r="L154" s="26"/>
      <c r="M154" s="169" t="s">
        <v>1</v>
      </c>
      <c r="N154" s="170" t="s">
        <v>44</v>
      </c>
      <c r="P154" s="156">
        <f t="shared" si="26"/>
        <v>0</v>
      </c>
      <c r="Q154" s="156">
        <v>0</v>
      </c>
      <c r="R154" s="156">
        <f t="shared" si="27"/>
        <v>0</v>
      </c>
      <c r="S154" s="156">
        <v>0</v>
      </c>
      <c r="T154" s="157">
        <f t="shared" si="28"/>
        <v>0</v>
      </c>
      <c r="AR154" s="12" t="s">
        <v>141</v>
      </c>
      <c r="AT154" s="12" t="s">
        <v>298</v>
      </c>
      <c r="AU154" s="12" t="s">
        <v>83</v>
      </c>
      <c r="AY154" s="12" t="s">
        <v>133</v>
      </c>
      <c r="BE154" s="158">
        <f t="shared" si="29"/>
        <v>0</v>
      </c>
      <c r="BF154" s="158">
        <f t="shared" si="30"/>
        <v>0</v>
      </c>
      <c r="BG154" s="158">
        <f t="shared" si="31"/>
        <v>0</v>
      </c>
      <c r="BH154" s="158">
        <f t="shared" si="32"/>
        <v>0</v>
      </c>
      <c r="BI154" s="158">
        <f t="shared" si="33"/>
        <v>0</v>
      </c>
      <c r="BJ154" s="12" t="s">
        <v>81</v>
      </c>
      <c r="BK154" s="158">
        <f t="shared" si="34"/>
        <v>0</v>
      </c>
      <c r="BL154" s="12" t="s">
        <v>141</v>
      </c>
      <c r="BM154" s="12" t="s">
        <v>570</v>
      </c>
    </row>
    <row r="155" spans="2:65" s="1" customFormat="1" ht="16.5" customHeight="1">
      <c r="B155" s="116"/>
      <c r="C155" s="162" t="s">
        <v>390</v>
      </c>
      <c r="D155" s="162" t="s">
        <v>298</v>
      </c>
      <c r="E155" s="163" t="s">
        <v>325</v>
      </c>
      <c r="F155" s="164" t="s">
        <v>326</v>
      </c>
      <c r="G155" s="165" t="s">
        <v>271</v>
      </c>
      <c r="H155" s="166">
        <v>20</v>
      </c>
      <c r="I155" s="167"/>
      <c r="J155" s="168">
        <f t="shared" si="25"/>
        <v>0</v>
      </c>
      <c r="K155" s="164" t="s">
        <v>301</v>
      </c>
      <c r="L155" s="26"/>
      <c r="M155" s="169" t="s">
        <v>1</v>
      </c>
      <c r="N155" s="170" t="s">
        <v>44</v>
      </c>
      <c r="P155" s="156">
        <f t="shared" si="26"/>
        <v>0</v>
      </c>
      <c r="Q155" s="156">
        <v>8.4000000000000003E-4</v>
      </c>
      <c r="R155" s="156">
        <f t="shared" si="27"/>
        <v>1.6800000000000002E-2</v>
      </c>
      <c r="S155" s="156">
        <v>0</v>
      </c>
      <c r="T155" s="157">
        <f t="shared" si="28"/>
        <v>0</v>
      </c>
      <c r="AR155" s="12" t="s">
        <v>141</v>
      </c>
      <c r="AT155" s="12" t="s">
        <v>298</v>
      </c>
      <c r="AU155" s="12" t="s">
        <v>83</v>
      </c>
      <c r="AY155" s="12" t="s">
        <v>133</v>
      </c>
      <c r="BE155" s="158">
        <f t="shared" si="29"/>
        <v>0</v>
      </c>
      <c r="BF155" s="158">
        <f t="shared" si="30"/>
        <v>0</v>
      </c>
      <c r="BG155" s="158">
        <f t="shared" si="31"/>
        <v>0</v>
      </c>
      <c r="BH155" s="158">
        <f t="shared" si="32"/>
        <v>0</v>
      </c>
      <c r="BI155" s="158">
        <f t="shared" si="33"/>
        <v>0</v>
      </c>
      <c r="BJ155" s="12" t="s">
        <v>81</v>
      </c>
      <c r="BK155" s="158">
        <f t="shared" si="34"/>
        <v>0</v>
      </c>
      <c r="BL155" s="12" t="s">
        <v>141</v>
      </c>
      <c r="BM155" s="12" t="s">
        <v>571</v>
      </c>
    </row>
    <row r="156" spans="2:65" s="1" customFormat="1" ht="16.5" customHeight="1">
      <c r="B156" s="116"/>
      <c r="C156" s="162" t="s">
        <v>398</v>
      </c>
      <c r="D156" s="162" t="s">
        <v>298</v>
      </c>
      <c r="E156" s="163" t="s">
        <v>329</v>
      </c>
      <c r="F156" s="164" t="s">
        <v>330</v>
      </c>
      <c r="G156" s="165" t="s">
        <v>271</v>
      </c>
      <c r="H156" s="166">
        <v>20</v>
      </c>
      <c r="I156" s="167"/>
      <c r="J156" s="168">
        <f t="shared" si="25"/>
        <v>0</v>
      </c>
      <c r="K156" s="164" t="s">
        <v>301</v>
      </c>
      <c r="L156" s="26"/>
      <c r="M156" s="169" t="s">
        <v>1</v>
      </c>
      <c r="N156" s="170" t="s">
        <v>44</v>
      </c>
      <c r="P156" s="156">
        <f t="shared" si="26"/>
        <v>0</v>
      </c>
      <c r="Q156" s="156">
        <v>0</v>
      </c>
      <c r="R156" s="156">
        <f t="shared" si="27"/>
        <v>0</v>
      </c>
      <c r="S156" s="156">
        <v>0</v>
      </c>
      <c r="T156" s="157">
        <f t="shared" si="28"/>
        <v>0</v>
      </c>
      <c r="AR156" s="12" t="s">
        <v>141</v>
      </c>
      <c r="AT156" s="12" t="s">
        <v>298</v>
      </c>
      <c r="AU156" s="12" t="s">
        <v>83</v>
      </c>
      <c r="AY156" s="12" t="s">
        <v>133</v>
      </c>
      <c r="BE156" s="158">
        <f t="shared" si="29"/>
        <v>0</v>
      </c>
      <c r="BF156" s="158">
        <f t="shared" si="30"/>
        <v>0</v>
      </c>
      <c r="BG156" s="158">
        <f t="shared" si="31"/>
        <v>0</v>
      </c>
      <c r="BH156" s="158">
        <f t="shared" si="32"/>
        <v>0</v>
      </c>
      <c r="BI156" s="158">
        <f t="shared" si="33"/>
        <v>0</v>
      </c>
      <c r="BJ156" s="12" t="s">
        <v>81</v>
      </c>
      <c r="BK156" s="158">
        <f t="shared" si="34"/>
        <v>0</v>
      </c>
      <c r="BL156" s="12" t="s">
        <v>141</v>
      </c>
      <c r="BM156" s="12" t="s">
        <v>572</v>
      </c>
    </row>
    <row r="157" spans="2:65" s="1" customFormat="1" ht="16.5" customHeight="1">
      <c r="B157" s="116"/>
      <c r="C157" s="162" t="s">
        <v>402</v>
      </c>
      <c r="D157" s="162" t="s">
        <v>298</v>
      </c>
      <c r="E157" s="163" t="s">
        <v>333</v>
      </c>
      <c r="F157" s="164" t="s">
        <v>334</v>
      </c>
      <c r="G157" s="165" t="s">
        <v>181</v>
      </c>
      <c r="H157" s="166">
        <v>9</v>
      </c>
      <c r="I157" s="167"/>
      <c r="J157" s="168">
        <f t="shared" si="25"/>
        <v>0</v>
      </c>
      <c r="K157" s="164" t="s">
        <v>301</v>
      </c>
      <c r="L157" s="26"/>
      <c r="M157" s="169" t="s">
        <v>1</v>
      </c>
      <c r="N157" s="170" t="s">
        <v>44</v>
      </c>
      <c r="P157" s="156">
        <f t="shared" si="26"/>
        <v>0</v>
      </c>
      <c r="Q157" s="156">
        <v>0</v>
      </c>
      <c r="R157" s="156">
        <f t="shared" si="27"/>
        <v>0</v>
      </c>
      <c r="S157" s="156">
        <v>0</v>
      </c>
      <c r="T157" s="157">
        <f t="shared" si="28"/>
        <v>0</v>
      </c>
      <c r="AR157" s="12" t="s">
        <v>141</v>
      </c>
      <c r="AT157" s="12" t="s">
        <v>298</v>
      </c>
      <c r="AU157" s="12" t="s">
        <v>83</v>
      </c>
      <c r="AY157" s="12" t="s">
        <v>133</v>
      </c>
      <c r="BE157" s="158">
        <f t="shared" si="29"/>
        <v>0</v>
      </c>
      <c r="BF157" s="158">
        <f t="shared" si="30"/>
        <v>0</v>
      </c>
      <c r="BG157" s="158">
        <f t="shared" si="31"/>
        <v>0</v>
      </c>
      <c r="BH157" s="158">
        <f t="shared" si="32"/>
        <v>0</v>
      </c>
      <c r="BI157" s="158">
        <f t="shared" si="33"/>
        <v>0</v>
      </c>
      <c r="BJ157" s="12" t="s">
        <v>81</v>
      </c>
      <c r="BK157" s="158">
        <f t="shared" si="34"/>
        <v>0</v>
      </c>
      <c r="BL157" s="12" t="s">
        <v>141</v>
      </c>
      <c r="BM157" s="12" t="s">
        <v>573</v>
      </c>
    </row>
    <row r="158" spans="2:65" s="1" customFormat="1" ht="16.5" customHeight="1">
      <c r="B158" s="116"/>
      <c r="C158" s="162" t="s">
        <v>406</v>
      </c>
      <c r="D158" s="162" t="s">
        <v>298</v>
      </c>
      <c r="E158" s="163" t="s">
        <v>337</v>
      </c>
      <c r="F158" s="164" t="s">
        <v>338</v>
      </c>
      <c r="G158" s="165" t="s">
        <v>271</v>
      </c>
      <c r="H158" s="166">
        <v>25</v>
      </c>
      <c r="I158" s="167"/>
      <c r="J158" s="168">
        <f t="shared" si="25"/>
        <v>0</v>
      </c>
      <c r="K158" s="164" t="s">
        <v>1</v>
      </c>
      <c r="L158" s="26"/>
      <c r="M158" s="169" t="s">
        <v>1</v>
      </c>
      <c r="N158" s="170" t="s">
        <v>44</v>
      </c>
      <c r="P158" s="156">
        <f t="shared" si="26"/>
        <v>0</v>
      </c>
      <c r="Q158" s="156">
        <v>0</v>
      </c>
      <c r="R158" s="156">
        <f t="shared" si="27"/>
        <v>0</v>
      </c>
      <c r="S158" s="156">
        <v>0</v>
      </c>
      <c r="T158" s="157">
        <f t="shared" si="28"/>
        <v>0</v>
      </c>
      <c r="AR158" s="12" t="s">
        <v>141</v>
      </c>
      <c r="AT158" s="12" t="s">
        <v>298</v>
      </c>
      <c r="AU158" s="12" t="s">
        <v>83</v>
      </c>
      <c r="AY158" s="12" t="s">
        <v>133</v>
      </c>
      <c r="BE158" s="158">
        <f t="shared" si="29"/>
        <v>0</v>
      </c>
      <c r="BF158" s="158">
        <f t="shared" si="30"/>
        <v>0</v>
      </c>
      <c r="BG158" s="158">
        <f t="shared" si="31"/>
        <v>0</v>
      </c>
      <c r="BH158" s="158">
        <f t="shared" si="32"/>
        <v>0</v>
      </c>
      <c r="BI158" s="158">
        <f t="shared" si="33"/>
        <v>0</v>
      </c>
      <c r="BJ158" s="12" t="s">
        <v>81</v>
      </c>
      <c r="BK158" s="158">
        <f t="shared" si="34"/>
        <v>0</v>
      </c>
      <c r="BL158" s="12" t="s">
        <v>141</v>
      </c>
      <c r="BM158" s="12" t="s">
        <v>574</v>
      </c>
    </row>
    <row r="159" spans="2:65" s="1" customFormat="1" ht="16.5" customHeight="1">
      <c r="B159" s="116"/>
      <c r="C159" s="162" t="s">
        <v>410</v>
      </c>
      <c r="D159" s="162" t="s">
        <v>298</v>
      </c>
      <c r="E159" s="163" t="s">
        <v>341</v>
      </c>
      <c r="F159" s="164" t="s">
        <v>342</v>
      </c>
      <c r="G159" s="165" t="s">
        <v>271</v>
      </c>
      <c r="H159" s="166">
        <v>5</v>
      </c>
      <c r="I159" s="167"/>
      <c r="J159" s="168">
        <f t="shared" si="25"/>
        <v>0</v>
      </c>
      <c r="K159" s="164" t="s">
        <v>301</v>
      </c>
      <c r="L159" s="26"/>
      <c r="M159" s="169" t="s">
        <v>1</v>
      </c>
      <c r="N159" s="170" t="s">
        <v>44</v>
      </c>
      <c r="P159" s="156">
        <f t="shared" si="26"/>
        <v>0</v>
      </c>
      <c r="Q159" s="156">
        <v>0</v>
      </c>
      <c r="R159" s="156">
        <f t="shared" si="27"/>
        <v>0</v>
      </c>
      <c r="S159" s="156">
        <v>0</v>
      </c>
      <c r="T159" s="157">
        <f t="shared" si="28"/>
        <v>0</v>
      </c>
      <c r="AR159" s="12" t="s">
        <v>141</v>
      </c>
      <c r="AT159" s="12" t="s">
        <v>298</v>
      </c>
      <c r="AU159" s="12" t="s">
        <v>83</v>
      </c>
      <c r="AY159" s="12" t="s">
        <v>133</v>
      </c>
      <c r="BE159" s="158">
        <f t="shared" si="29"/>
        <v>0</v>
      </c>
      <c r="BF159" s="158">
        <f t="shared" si="30"/>
        <v>0</v>
      </c>
      <c r="BG159" s="158">
        <f t="shared" si="31"/>
        <v>0</v>
      </c>
      <c r="BH159" s="158">
        <f t="shared" si="32"/>
        <v>0</v>
      </c>
      <c r="BI159" s="158">
        <f t="shared" si="33"/>
        <v>0</v>
      </c>
      <c r="BJ159" s="12" t="s">
        <v>81</v>
      </c>
      <c r="BK159" s="158">
        <f t="shared" si="34"/>
        <v>0</v>
      </c>
      <c r="BL159" s="12" t="s">
        <v>141</v>
      </c>
      <c r="BM159" s="12" t="s">
        <v>575</v>
      </c>
    </row>
    <row r="160" spans="2:65" s="1" customFormat="1" ht="16.5" customHeight="1">
      <c r="B160" s="116"/>
      <c r="C160" s="162" t="s">
        <v>414</v>
      </c>
      <c r="D160" s="162" t="s">
        <v>298</v>
      </c>
      <c r="E160" s="163" t="s">
        <v>345</v>
      </c>
      <c r="F160" s="164" t="s">
        <v>346</v>
      </c>
      <c r="G160" s="165" t="s">
        <v>139</v>
      </c>
      <c r="H160" s="166">
        <v>2</v>
      </c>
      <c r="I160" s="167"/>
      <c r="J160" s="168">
        <f t="shared" si="25"/>
        <v>0</v>
      </c>
      <c r="K160" s="164" t="s">
        <v>301</v>
      </c>
      <c r="L160" s="26"/>
      <c r="M160" s="169" t="s">
        <v>1</v>
      </c>
      <c r="N160" s="170" t="s">
        <v>44</v>
      </c>
      <c r="P160" s="156">
        <f t="shared" si="26"/>
        <v>0</v>
      </c>
      <c r="Q160" s="156">
        <v>2.5999999999999998E-4</v>
      </c>
      <c r="R160" s="156">
        <f t="shared" si="27"/>
        <v>5.1999999999999995E-4</v>
      </c>
      <c r="S160" s="156">
        <v>0</v>
      </c>
      <c r="T160" s="157">
        <f t="shared" si="28"/>
        <v>0</v>
      </c>
      <c r="AR160" s="12" t="s">
        <v>141</v>
      </c>
      <c r="AT160" s="12" t="s">
        <v>298</v>
      </c>
      <c r="AU160" s="12" t="s">
        <v>83</v>
      </c>
      <c r="AY160" s="12" t="s">
        <v>133</v>
      </c>
      <c r="BE160" s="158">
        <f t="shared" si="29"/>
        <v>0</v>
      </c>
      <c r="BF160" s="158">
        <f t="shared" si="30"/>
        <v>0</v>
      </c>
      <c r="BG160" s="158">
        <f t="shared" si="31"/>
        <v>0</v>
      </c>
      <c r="BH160" s="158">
        <f t="shared" si="32"/>
        <v>0</v>
      </c>
      <c r="BI160" s="158">
        <f t="shared" si="33"/>
        <v>0</v>
      </c>
      <c r="BJ160" s="12" t="s">
        <v>81</v>
      </c>
      <c r="BK160" s="158">
        <f t="shared" si="34"/>
        <v>0</v>
      </c>
      <c r="BL160" s="12" t="s">
        <v>141</v>
      </c>
      <c r="BM160" s="12" t="s">
        <v>576</v>
      </c>
    </row>
    <row r="161" spans="2:65" s="1" customFormat="1" ht="16.5" customHeight="1">
      <c r="B161" s="116"/>
      <c r="C161" s="162" t="s">
        <v>418</v>
      </c>
      <c r="D161" s="162" t="s">
        <v>298</v>
      </c>
      <c r="E161" s="163" t="s">
        <v>349</v>
      </c>
      <c r="F161" s="164" t="s">
        <v>350</v>
      </c>
      <c r="G161" s="165" t="s">
        <v>306</v>
      </c>
      <c r="H161" s="166">
        <v>1</v>
      </c>
      <c r="I161" s="167"/>
      <c r="J161" s="168">
        <f t="shared" si="25"/>
        <v>0</v>
      </c>
      <c r="K161" s="164" t="s">
        <v>301</v>
      </c>
      <c r="L161" s="26"/>
      <c r="M161" s="169" t="s">
        <v>1</v>
      </c>
      <c r="N161" s="170" t="s">
        <v>44</v>
      </c>
      <c r="P161" s="156">
        <f t="shared" si="26"/>
        <v>0</v>
      </c>
      <c r="Q161" s="156">
        <v>0.37430000000000002</v>
      </c>
      <c r="R161" s="156">
        <f t="shared" si="27"/>
        <v>0.37430000000000002</v>
      </c>
      <c r="S161" s="156">
        <v>0</v>
      </c>
      <c r="T161" s="157">
        <f t="shared" si="28"/>
        <v>0</v>
      </c>
      <c r="AR161" s="12" t="s">
        <v>141</v>
      </c>
      <c r="AT161" s="12" t="s">
        <v>298</v>
      </c>
      <c r="AU161" s="12" t="s">
        <v>83</v>
      </c>
      <c r="AY161" s="12" t="s">
        <v>133</v>
      </c>
      <c r="BE161" s="158">
        <f t="shared" si="29"/>
        <v>0</v>
      </c>
      <c r="BF161" s="158">
        <f t="shared" si="30"/>
        <v>0</v>
      </c>
      <c r="BG161" s="158">
        <f t="shared" si="31"/>
        <v>0</v>
      </c>
      <c r="BH161" s="158">
        <f t="shared" si="32"/>
        <v>0</v>
      </c>
      <c r="BI161" s="158">
        <f t="shared" si="33"/>
        <v>0</v>
      </c>
      <c r="BJ161" s="12" t="s">
        <v>81</v>
      </c>
      <c r="BK161" s="158">
        <f t="shared" si="34"/>
        <v>0</v>
      </c>
      <c r="BL161" s="12" t="s">
        <v>141</v>
      </c>
      <c r="BM161" s="12" t="s">
        <v>577</v>
      </c>
    </row>
    <row r="162" spans="2:65" s="1" customFormat="1" ht="16.5" customHeight="1">
      <c r="B162" s="116"/>
      <c r="C162" s="162" t="s">
        <v>422</v>
      </c>
      <c r="D162" s="162" t="s">
        <v>298</v>
      </c>
      <c r="E162" s="163" t="s">
        <v>353</v>
      </c>
      <c r="F162" s="164" t="s">
        <v>354</v>
      </c>
      <c r="G162" s="165" t="s">
        <v>306</v>
      </c>
      <c r="H162" s="166">
        <v>1</v>
      </c>
      <c r="I162" s="167"/>
      <c r="J162" s="168">
        <f t="shared" si="25"/>
        <v>0</v>
      </c>
      <c r="K162" s="164" t="s">
        <v>301</v>
      </c>
      <c r="L162" s="26"/>
      <c r="M162" s="169" t="s">
        <v>1</v>
      </c>
      <c r="N162" s="170" t="s">
        <v>44</v>
      </c>
      <c r="P162" s="156">
        <f t="shared" si="26"/>
        <v>0</v>
      </c>
      <c r="Q162" s="156">
        <v>0</v>
      </c>
      <c r="R162" s="156">
        <f t="shared" si="27"/>
        <v>0</v>
      </c>
      <c r="S162" s="156">
        <v>0</v>
      </c>
      <c r="T162" s="157">
        <f t="shared" si="28"/>
        <v>0</v>
      </c>
      <c r="AR162" s="12" t="s">
        <v>141</v>
      </c>
      <c r="AT162" s="12" t="s">
        <v>298</v>
      </c>
      <c r="AU162" s="12" t="s">
        <v>83</v>
      </c>
      <c r="AY162" s="12" t="s">
        <v>133</v>
      </c>
      <c r="BE162" s="158">
        <f t="shared" si="29"/>
        <v>0</v>
      </c>
      <c r="BF162" s="158">
        <f t="shared" si="30"/>
        <v>0</v>
      </c>
      <c r="BG162" s="158">
        <f t="shared" si="31"/>
        <v>0</v>
      </c>
      <c r="BH162" s="158">
        <f t="shared" si="32"/>
        <v>0</v>
      </c>
      <c r="BI162" s="158">
        <f t="shared" si="33"/>
        <v>0</v>
      </c>
      <c r="BJ162" s="12" t="s">
        <v>81</v>
      </c>
      <c r="BK162" s="158">
        <f t="shared" si="34"/>
        <v>0</v>
      </c>
      <c r="BL162" s="12" t="s">
        <v>141</v>
      </c>
      <c r="BM162" s="12" t="s">
        <v>578</v>
      </c>
    </row>
    <row r="163" spans="2:65" s="1" customFormat="1" ht="16.5" customHeight="1">
      <c r="B163" s="116"/>
      <c r="C163" s="162" t="s">
        <v>426</v>
      </c>
      <c r="D163" s="162" t="s">
        <v>298</v>
      </c>
      <c r="E163" s="163" t="s">
        <v>357</v>
      </c>
      <c r="F163" s="164" t="s">
        <v>358</v>
      </c>
      <c r="G163" s="165" t="s">
        <v>139</v>
      </c>
      <c r="H163" s="166">
        <v>90</v>
      </c>
      <c r="I163" s="167"/>
      <c r="J163" s="168">
        <f t="shared" si="25"/>
        <v>0</v>
      </c>
      <c r="K163" s="164" t="s">
        <v>301</v>
      </c>
      <c r="L163" s="26"/>
      <c r="M163" s="169" t="s">
        <v>1</v>
      </c>
      <c r="N163" s="170" t="s">
        <v>44</v>
      </c>
      <c r="P163" s="156">
        <f t="shared" si="26"/>
        <v>0</v>
      </c>
      <c r="Q163" s="156">
        <v>0</v>
      </c>
      <c r="R163" s="156">
        <f t="shared" si="27"/>
        <v>0</v>
      </c>
      <c r="S163" s="156">
        <v>0</v>
      </c>
      <c r="T163" s="157">
        <f t="shared" si="28"/>
        <v>0</v>
      </c>
      <c r="AR163" s="12" t="s">
        <v>141</v>
      </c>
      <c r="AT163" s="12" t="s">
        <v>298</v>
      </c>
      <c r="AU163" s="12" t="s">
        <v>83</v>
      </c>
      <c r="AY163" s="12" t="s">
        <v>133</v>
      </c>
      <c r="BE163" s="158">
        <f t="shared" si="29"/>
        <v>0</v>
      </c>
      <c r="BF163" s="158">
        <f t="shared" si="30"/>
        <v>0</v>
      </c>
      <c r="BG163" s="158">
        <f t="shared" si="31"/>
        <v>0</v>
      </c>
      <c r="BH163" s="158">
        <f t="shared" si="32"/>
        <v>0</v>
      </c>
      <c r="BI163" s="158">
        <f t="shared" si="33"/>
        <v>0</v>
      </c>
      <c r="BJ163" s="12" t="s">
        <v>81</v>
      </c>
      <c r="BK163" s="158">
        <f t="shared" si="34"/>
        <v>0</v>
      </c>
      <c r="BL163" s="12" t="s">
        <v>141</v>
      </c>
      <c r="BM163" s="12" t="s">
        <v>579</v>
      </c>
    </row>
    <row r="164" spans="2:65" s="1" customFormat="1" ht="16.5" customHeight="1">
      <c r="B164" s="116"/>
      <c r="C164" s="162" t="s">
        <v>430</v>
      </c>
      <c r="D164" s="162" t="s">
        <v>298</v>
      </c>
      <c r="E164" s="163" t="s">
        <v>361</v>
      </c>
      <c r="F164" s="164" t="s">
        <v>362</v>
      </c>
      <c r="G164" s="165" t="s">
        <v>139</v>
      </c>
      <c r="H164" s="166">
        <v>5</v>
      </c>
      <c r="I164" s="167"/>
      <c r="J164" s="168">
        <f t="shared" si="25"/>
        <v>0</v>
      </c>
      <c r="K164" s="164" t="s">
        <v>301</v>
      </c>
      <c r="L164" s="26"/>
      <c r="M164" s="169" t="s">
        <v>1</v>
      </c>
      <c r="N164" s="170" t="s">
        <v>44</v>
      </c>
      <c r="P164" s="156">
        <f t="shared" si="26"/>
        <v>0</v>
      </c>
      <c r="Q164" s="156">
        <v>0</v>
      </c>
      <c r="R164" s="156">
        <f t="shared" si="27"/>
        <v>0</v>
      </c>
      <c r="S164" s="156">
        <v>0</v>
      </c>
      <c r="T164" s="157">
        <f t="shared" si="28"/>
        <v>0</v>
      </c>
      <c r="AR164" s="12" t="s">
        <v>141</v>
      </c>
      <c r="AT164" s="12" t="s">
        <v>298</v>
      </c>
      <c r="AU164" s="12" t="s">
        <v>83</v>
      </c>
      <c r="AY164" s="12" t="s">
        <v>133</v>
      </c>
      <c r="BE164" s="158">
        <f t="shared" si="29"/>
        <v>0</v>
      </c>
      <c r="BF164" s="158">
        <f t="shared" si="30"/>
        <v>0</v>
      </c>
      <c r="BG164" s="158">
        <f t="shared" si="31"/>
        <v>0</v>
      </c>
      <c r="BH164" s="158">
        <f t="shared" si="32"/>
        <v>0</v>
      </c>
      <c r="BI164" s="158">
        <f t="shared" si="33"/>
        <v>0</v>
      </c>
      <c r="BJ164" s="12" t="s">
        <v>81</v>
      </c>
      <c r="BK164" s="158">
        <f t="shared" si="34"/>
        <v>0</v>
      </c>
      <c r="BL164" s="12" t="s">
        <v>141</v>
      </c>
      <c r="BM164" s="12" t="s">
        <v>580</v>
      </c>
    </row>
    <row r="165" spans="2:65" s="1" customFormat="1" ht="16.5" customHeight="1">
      <c r="B165" s="116"/>
      <c r="C165" s="162" t="s">
        <v>434</v>
      </c>
      <c r="D165" s="162" t="s">
        <v>298</v>
      </c>
      <c r="E165" s="163" t="s">
        <v>365</v>
      </c>
      <c r="F165" s="164" t="s">
        <v>366</v>
      </c>
      <c r="G165" s="165" t="s">
        <v>139</v>
      </c>
      <c r="H165" s="166">
        <v>1.5</v>
      </c>
      <c r="I165" s="167"/>
      <c r="J165" s="168">
        <f t="shared" si="25"/>
        <v>0</v>
      </c>
      <c r="K165" s="164" t="s">
        <v>301</v>
      </c>
      <c r="L165" s="26"/>
      <c r="M165" s="169" t="s">
        <v>1</v>
      </c>
      <c r="N165" s="170" t="s">
        <v>44</v>
      </c>
      <c r="P165" s="156">
        <f t="shared" si="26"/>
        <v>0</v>
      </c>
      <c r="Q165" s="156">
        <v>0</v>
      </c>
      <c r="R165" s="156">
        <f t="shared" si="27"/>
        <v>0</v>
      </c>
      <c r="S165" s="156">
        <v>0</v>
      </c>
      <c r="T165" s="157">
        <f t="shared" si="28"/>
        <v>0</v>
      </c>
      <c r="AR165" s="12" t="s">
        <v>141</v>
      </c>
      <c r="AT165" s="12" t="s">
        <v>298</v>
      </c>
      <c r="AU165" s="12" t="s">
        <v>83</v>
      </c>
      <c r="AY165" s="12" t="s">
        <v>133</v>
      </c>
      <c r="BE165" s="158">
        <f t="shared" si="29"/>
        <v>0</v>
      </c>
      <c r="BF165" s="158">
        <f t="shared" si="30"/>
        <v>0</v>
      </c>
      <c r="BG165" s="158">
        <f t="shared" si="31"/>
        <v>0</v>
      </c>
      <c r="BH165" s="158">
        <f t="shared" si="32"/>
        <v>0</v>
      </c>
      <c r="BI165" s="158">
        <f t="shared" si="33"/>
        <v>0</v>
      </c>
      <c r="BJ165" s="12" t="s">
        <v>81</v>
      </c>
      <c r="BK165" s="158">
        <f t="shared" si="34"/>
        <v>0</v>
      </c>
      <c r="BL165" s="12" t="s">
        <v>141</v>
      </c>
      <c r="BM165" s="12" t="s">
        <v>581</v>
      </c>
    </row>
    <row r="166" spans="2:65" s="1" customFormat="1" ht="16.5" customHeight="1">
      <c r="B166" s="116"/>
      <c r="C166" s="162" t="s">
        <v>438</v>
      </c>
      <c r="D166" s="162" t="s">
        <v>298</v>
      </c>
      <c r="E166" s="163" t="s">
        <v>369</v>
      </c>
      <c r="F166" s="164" t="s">
        <v>370</v>
      </c>
      <c r="G166" s="165" t="s">
        <v>306</v>
      </c>
      <c r="H166" s="166">
        <v>3</v>
      </c>
      <c r="I166" s="167"/>
      <c r="J166" s="168">
        <f t="shared" si="25"/>
        <v>0</v>
      </c>
      <c r="K166" s="164" t="s">
        <v>301</v>
      </c>
      <c r="L166" s="26"/>
      <c r="M166" s="169" t="s">
        <v>1</v>
      </c>
      <c r="N166" s="170" t="s">
        <v>44</v>
      </c>
      <c r="P166" s="156">
        <f t="shared" si="26"/>
        <v>0</v>
      </c>
      <c r="Q166" s="156">
        <v>0</v>
      </c>
      <c r="R166" s="156">
        <f t="shared" si="27"/>
        <v>0</v>
      </c>
      <c r="S166" s="156">
        <v>0</v>
      </c>
      <c r="T166" s="157">
        <f t="shared" si="28"/>
        <v>0</v>
      </c>
      <c r="AR166" s="12" t="s">
        <v>141</v>
      </c>
      <c r="AT166" s="12" t="s">
        <v>298</v>
      </c>
      <c r="AU166" s="12" t="s">
        <v>83</v>
      </c>
      <c r="AY166" s="12" t="s">
        <v>133</v>
      </c>
      <c r="BE166" s="158">
        <f t="shared" si="29"/>
        <v>0</v>
      </c>
      <c r="BF166" s="158">
        <f t="shared" si="30"/>
        <v>0</v>
      </c>
      <c r="BG166" s="158">
        <f t="shared" si="31"/>
        <v>0</v>
      </c>
      <c r="BH166" s="158">
        <f t="shared" si="32"/>
        <v>0</v>
      </c>
      <c r="BI166" s="158">
        <f t="shared" si="33"/>
        <v>0</v>
      </c>
      <c r="BJ166" s="12" t="s">
        <v>81</v>
      </c>
      <c r="BK166" s="158">
        <f t="shared" si="34"/>
        <v>0</v>
      </c>
      <c r="BL166" s="12" t="s">
        <v>141</v>
      </c>
      <c r="BM166" s="12" t="s">
        <v>582</v>
      </c>
    </row>
    <row r="167" spans="2:65" s="1" customFormat="1" ht="16.5" customHeight="1">
      <c r="B167" s="116"/>
      <c r="C167" s="162" t="s">
        <v>444</v>
      </c>
      <c r="D167" s="162" t="s">
        <v>298</v>
      </c>
      <c r="E167" s="163" t="s">
        <v>373</v>
      </c>
      <c r="F167" s="164" t="s">
        <v>374</v>
      </c>
      <c r="G167" s="165" t="s">
        <v>306</v>
      </c>
      <c r="H167" s="166">
        <v>30</v>
      </c>
      <c r="I167" s="167"/>
      <c r="J167" s="168">
        <f t="shared" si="25"/>
        <v>0</v>
      </c>
      <c r="K167" s="164" t="s">
        <v>301</v>
      </c>
      <c r="L167" s="26"/>
      <c r="M167" s="169" t="s">
        <v>1</v>
      </c>
      <c r="N167" s="170" t="s">
        <v>44</v>
      </c>
      <c r="P167" s="156">
        <f t="shared" si="26"/>
        <v>0</v>
      </c>
      <c r="Q167" s="156">
        <v>1.6060000000000001E-2</v>
      </c>
      <c r="R167" s="156">
        <f t="shared" si="27"/>
        <v>0.48180000000000006</v>
      </c>
      <c r="S167" s="156">
        <v>0</v>
      </c>
      <c r="T167" s="157">
        <f t="shared" si="28"/>
        <v>0</v>
      </c>
      <c r="AR167" s="12" t="s">
        <v>141</v>
      </c>
      <c r="AT167" s="12" t="s">
        <v>298</v>
      </c>
      <c r="AU167" s="12" t="s">
        <v>83</v>
      </c>
      <c r="AY167" s="12" t="s">
        <v>133</v>
      </c>
      <c r="BE167" s="158">
        <f t="shared" si="29"/>
        <v>0</v>
      </c>
      <c r="BF167" s="158">
        <f t="shared" si="30"/>
        <v>0</v>
      </c>
      <c r="BG167" s="158">
        <f t="shared" si="31"/>
        <v>0</v>
      </c>
      <c r="BH167" s="158">
        <f t="shared" si="32"/>
        <v>0</v>
      </c>
      <c r="BI167" s="158">
        <f t="shared" si="33"/>
        <v>0</v>
      </c>
      <c r="BJ167" s="12" t="s">
        <v>81</v>
      </c>
      <c r="BK167" s="158">
        <f t="shared" si="34"/>
        <v>0</v>
      </c>
      <c r="BL167" s="12" t="s">
        <v>141</v>
      </c>
      <c r="BM167" s="12" t="s">
        <v>583</v>
      </c>
    </row>
    <row r="168" spans="2:65" s="1" customFormat="1" ht="16.5" customHeight="1">
      <c r="B168" s="116"/>
      <c r="C168" s="162" t="s">
        <v>303</v>
      </c>
      <c r="D168" s="162" t="s">
        <v>298</v>
      </c>
      <c r="E168" s="163" t="s">
        <v>377</v>
      </c>
      <c r="F168" s="164" t="s">
        <v>378</v>
      </c>
      <c r="G168" s="165" t="s">
        <v>139</v>
      </c>
      <c r="H168" s="166">
        <v>5</v>
      </c>
      <c r="I168" s="167"/>
      <c r="J168" s="168">
        <f t="shared" si="25"/>
        <v>0</v>
      </c>
      <c r="K168" s="164" t="s">
        <v>301</v>
      </c>
      <c r="L168" s="26"/>
      <c r="M168" s="169" t="s">
        <v>1</v>
      </c>
      <c r="N168" s="170" t="s">
        <v>44</v>
      </c>
      <c r="P168" s="156">
        <f t="shared" si="26"/>
        <v>0</v>
      </c>
      <c r="Q168" s="156">
        <v>0</v>
      </c>
      <c r="R168" s="156">
        <f t="shared" si="27"/>
        <v>0</v>
      </c>
      <c r="S168" s="156">
        <v>0</v>
      </c>
      <c r="T168" s="157">
        <f t="shared" si="28"/>
        <v>0</v>
      </c>
      <c r="AR168" s="12" t="s">
        <v>141</v>
      </c>
      <c r="AT168" s="12" t="s">
        <v>298</v>
      </c>
      <c r="AU168" s="12" t="s">
        <v>83</v>
      </c>
      <c r="AY168" s="12" t="s">
        <v>133</v>
      </c>
      <c r="BE168" s="158">
        <f t="shared" si="29"/>
        <v>0</v>
      </c>
      <c r="BF168" s="158">
        <f t="shared" si="30"/>
        <v>0</v>
      </c>
      <c r="BG168" s="158">
        <f t="shared" si="31"/>
        <v>0</v>
      </c>
      <c r="BH168" s="158">
        <f t="shared" si="32"/>
        <v>0</v>
      </c>
      <c r="BI168" s="158">
        <f t="shared" si="33"/>
        <v>0</v>
      </c>
      <c r="BJ168" s="12" t="s">
        <v>81</v>
      </c>
      <c r="BK168" s="158">
        <f t="shared" si="34"/>
        <v>0</v>
      </c>
      <c r="BL168" s="12" t="s">
        <v>141</v>
      </c>
      <c r="BM168" s="12" t="s">
        <v>584</v>
      </c>
    </row>
    <row r="169" spans="2:65" s="1" customFormat="1" ht="16.5" customHeight="1">
      <c r="B169" s="116"/>
      <c r="C169" s="162" t="s">
        <v>460</v>
      </c>
      <c r="D169" s="162" t="s">
        <v>298</v>
      </c>
      <c r="E169" s="163" t="s">
        <v>381</v>
      </c>
      <c r="F169" s="164" t="s">
        <v>382</v>
      </c>
      <c r="G169" s="165" t="s">
        <v>139</v>
      </c>
      <c r="H169" s="166">
        <v>5</v>
      </c>
      <c r="I169" s="167"/>
      <c r="J169" s="168">
        <f t="shared" si="25"/>
        <v>0</v>
      </c>
      <c r="K169" s="164" t="s">
        <v>301</v>
      </c>
      <c r="L169" s="26"/>
      <c r="M169" s="169" t="s">
        <v>1</v>
      </c>
      <c r="N169" s="170" t="s">
        <v>44</v>
      </c>
      <c r="P169" s="156">
        <f t="shared" si="26"/>
        <v>0</v>
      </c>
      <c r="Q169" s="156">
        <v>0.32300000000000001</v>
      </c>
      <c r="R169" s="156">
        <f t="shared" si="27"/>
        <v>1.615</v>
      </c>
      <c r="S169" s="156">
        <v>0</v>
      </c>
      <c r="T169" s="157">
        <f t="shared" si="28"/>
        <v>0</v>
      </c>
      <c r="AR169" s="12" t="s">
        <v>141</v>
      </c>
      <c r="AT169" s="12" t="s">
        <v>298</v>
      </c>
      <c r="AU169" s="12" t="s">
        <v>83</v>
      </c>
      <c r="AY169" s="12" t="s">
        <v>133</v>
      </c>
      <c r="BE169" s="158">
        <f t="shared" si="29"/>
        <v>0</v>
      </c>
      <c r="BF169" s="158">
        <f t="shared" si="30"/>
        <v>0</v>
      </c>
      <c r="BG169" s="158">
        <f t="shared" si="31"/>
        <v>0</v>
      </c>
      <c r="BH169" s="158">
        <f t="shared" si="32"/>
        <v>0</v>
      </c>
      <c r="BI169" s="158">
        <f t="shared" si="33"/>
        <v>0</v>
      </c>
      <c r="BJ169" s="12" t="s">
        <v>81</v>
      </c>
      <c r="BK169" s="158">
        <f t="shared" si="34"/>
        <v>0</v>
      </c>
      <c r="BL169" s="12" t="s">
        <v>141</v>
      </c>
      <c r="BM169" s="12" t="s">
        <v>585</v>
      </c>
    </row>
    <row r="170" spans="2:65" s="1" customFormat="1" ht="16.5" customHeight="1">
      <c r="B170" s="116"/>
      <c r="C170" s="162" t="s">
        <v>465</v>
      </c>
      <c r="D170" s="162" t="s">
        <v>298</v>
      </c>
      <c r="E170" s="163" t="s">
        <v>385</v>
      </c>
      <c r="F170" s="164" t="s">
        <v>386</v>
      </c>
      <c r="G170" s="165" t="s">
        <v>139</v>
      </c>
      <c r="H170" s="166">
        <v>5</v>
      </c>
      <c r="I170" s="167"/>
      <c r="J170" s="168">
        <f t="shared" si="25"/>
        <v>0</v>
      </c>
      <c r="K170" s="164" t="s">
        <v>301</v>
      </c>
      <c r="L170" s="26"/>
      <c r="M170" s="169" t="s">
        <v>1</v>
      </c>
      <c r="N170" s="170" t="s">
        <v>44</v>
      </c>
      <c r="P170" s="156">
        <f t="shared" si="26"/>
        <v>0</v>
      </c>
      <c r="Q170" s="156">
        <v>7.8E-2</v>
      </c>
      <c r="R170" s="156">
        <f t="shared" si="27"/>
        <v>0.39</v>
      </c>
      <c r="S170" s="156">
        <v>0</v>
      </c>
      <c r="T170" s="157">
        <f t="shared" si="28"/>
        <v>0</v>
      </c>
      <c r="AR170" s="12" t="s">
        <v>141</v>
      </c>
      <c r="AT170" s="12" t="s">
        <v>298</v>
      </c>
      <c r="AU170" s="12" t="s">
        <v>83</v>
      </c>
      <c r="AY170" s="12" t="s">
        <v>133</v>
      </c>
      <c r="BE170" s="158">
        <f t="shared" si="29"/>
        <v>0</v>
      </c>
      <c r="BF170" s="158">
        <f t="shared" si="30"/>
        <v>0</v>
      </c>
      <c r="BG170" s="158">
        <f t="shared" si="31"/>
        <v>0</v>
      </c>
      <c r="BH170" s="158">
        <f t="shared" si="32"/>
        <v>0</v>
      </c>
      <c r="BI170" s="158">
        <f t="shared" si="33"/>
        <v>0</v>
      </c>
      <c r="BJ170" s="12" t="s">
        <v>81</v>
      </c>
      <c r="BK170" s="158">
        <f t="shared" si="34"/>
        <v>0</v>
      </c>
      <c r="BL170" s="12" t="s">
        <v>141</v>
      </c>
      <c r="BM170" s="12" t="s">
        <v>586</v>
      </c>
    </row>
    <row r="171" spans="2:65" s="10" customFormat="1" ht="22.8" customHeight="1">
      <c r="B171" s="134"/>
      <c r="D171" s="135" t="s">
        <v>72</v>
      </c>
      <c r="E171" s="144" t="s">
        <v>388</v>
      </c>
      <c r="F171" s="144" t="s">
        <v>389</v>
      </c>
      <c r="I171" s="137"/>
      <c r="J171" s="145">
        <f>BK171</f>
        <v>0</v>
      </c>
      <c r="L171" s="134"/>
      <c r="M171" s="139"/>
      <c r="P171" s="140">
        <f>SUM(P172:P185)</f>
        <v>0</v>
      </c>
      <c r="R171" s="140">
        <f>SUM(R172:R185)</f>
        <v>0</v>
      </c>
      <c r="T171" s="141">
        <f>SUM(T172:T185)</f>
        <v>0</v>
      </c>
      <c r="AR171" s="135" t="s">
        <v>81</v>
      </c>
      <c r="AT171" s="142" t="s">
        <v>72</v>
      </c>
      <c r="AU171" s="142" t="s">
        <v>81</v>
      </c>
      <c r="AY171" s="135" t="s">
        <v>133</v>
      </c>
      <c r="BK171" s="143">
        <f>SUM(BK172:BK185)</f>
        <v>0</v>
      </c>
    </row>
    <row r="172" spans="2:65" s="1" customFormat="1" ht="16.5" customHeight="1">
      <c r="B172" s="116"/>
      <c r="C172" s="162" t="s">
        <v>469</v>
      </c>
      <c r="D172" s="162" t="s">
        <v>298</v>
      </c>
      <c r="E172" s="163" t="s">
        <v>391</v>
      </c>
      <c r="F172" s="164" t="s">
        <v>392</v>
      </c>
      <c r="G172" s="165" t="s">
        <v>306</v>
      </c>
      <c r="H172" s="166">
        <v>1</v>
      </c>
      <c r="I172" s="167"/>
      <c r="J172" s="168">
        <f t="shared" ref="J172:J185" si="35">ROUND(I172*H172,2)</f>
        <v>0</v>
      </c>
      <c r="K172" s="164" t="s">
        <v>301</v>
      </c>
      <c r="L172" s="26"/>
      <c r="M172" s="169" t="s">
        <v>1</v>
      </c>
      <c r="N172" s="170" t="s">
        <v>44</v>
      </c>
      <c r="P172" s="156">
        <f t="shared" ref="P172:P185" si="36">O172*H172</f>
        <v>0</v>
      </c>
      <c r="Q172" s="156">
        <v>0</v>
      </c>
      <c r="R172" s="156">
        <f t="shared" ref="R172:R185" si="37">Q172*H172</f>
        <v>0</v>
      </c>
      <c r="S172" s="156">
        <v>0</v>
      </c>
      <c r="T172" s="157">
        <f t="shared" ref="T172:T185" si="38">S172*H172</f>
        <v>0</v>
      </c>
      <c r="AR172" s="12" t="s">
        <v>141</v>
      </c>
      <c r="AT172" s="12" t="s">
        <v>298</v>
      </c>
      <c r="AU172" s="12" t="s">
        <v>83</v>
      </c>
      <c r="AY172" s="12" t="s">
        <v>133</v>
      </c>
      <c r="BE172" s="158">
        <f t="shared" ref="BE172:BE185" si="39">IF(N172="základní",J172,0)</f>
        <v>0</v>
      </c>
      <c r="BF172" s="158">
        <f t="shared" ref="BF172:BF185" si="40">IF(N172="snížená",J172,0)</f>
        <v>0</v>
      </c>
      <c r="BG172" s="158">
        <f t="shared" ref="BG172:BG185" si="41">IF(N172="zákl. přenesená",J172,0)</f>
        <v>0</v>
      </c>
      <c r="BH172" s="158">
        <f t="shared" ref="BH172:BH185" si="42">IF(N172="sníž. přenesená",J172,0)</f>
        <v>0</v>
      </c>
      <c r="BI172" s="158">
        <f t="shared" ref="BI172:BI185" si="43">IF(N172="nulová",J172,0)</f>
        <v>0</v>
      </c>
      <c r="BJ172" s="12" t="s">
        <v>81</v>
      </c>
      <c r="BK172" s="158">
        <f t="shared" ref="BK172:BK185" si="44">ROUND(I172*H172,2)</f>
        <v>0</v>
      </c>
      <c r="BL172" s="12" t="s">
        <v>141</v>
      </c>
      <c r="BM172" s="12" t="s">
        <v>587</v>
      </c>
    </row>
    <row r="173" spans="2:65" s="1" customFormat="1" ht="16.5" customHeight="1">
      <c r="B173" s="116"/>
      <c r="C173" s="162" t="s">
        <v>588</v>
      </c>
      <c r="D173" s="162" t="s">
        <v>298</v>
      </c>
      <c r="E173" s="163" t="s">
        <v>395</v>
      </c>
      <c r="F173" s="164" t="s">
        <v>396</v>
      </c>
      <c r="G173" s="165" t="s">
        <v>306</v>
      </c>
      <c r="H173" s="166">
        <v>6</v>
      </c>
      <c r="I173" s="167"/>
      <c r="J173" s="168">
        <f t="shared" si="35"/>
        <v>0</v>
      </c>
      <c r="K173" s="164" t="s">
        <v>301</v>
      </c>
      <c r="L173" s="26"/>
      <c r="M173" s="169" t="s">
        <v>1</v>
      </c>
      <c r="N173" s="170" t="s">
        <v>44</v>
      </c>
      <c r="P173" s="156">
        <f t="shared" si="36"/>
        <v>0</v>
      </c>
      <c r="Q173" s="156">
        <v>0</v>
      </c>
      <c r="R173" s="156">
        <f t="shared" si="37"/>
        <v>0</v>
      </c>
      <c r="S173" s="156">
        <v>0</v>
      </c>
      <c r="T173" s="157">
        <f t="shared" si="38"/>
        <v>0</v>
      </c>
      <c r="AR173" s="12" t="s">
        <v>141</v>
      </c>
      <c r="AT173" s="12" t="s">
        <v>298</v>
      </c>
      <c r="AU173" s="12" t="s">
        <v>83</v>
      </c>
      <c r="AY173" s="12" t="s">
        <v>133</v>
      </c>
      <c r="BE173" s="158">
        <f t="shared" si="39"/>
        <v>0</v>
      </c>
      <c r="BF173" s="158">
        <f t="shared" si="40"/>
        <v>0</v>
      </c>
      <c r="BG173" s="158">
        <f t="shared" si="41"/>
        <v>0</v>
      </c>
      <c r="BH173" s="158">
        <f t="shared" si="42"/>
        <v>0</v>
      </c>
      <c r="BI173" s="158">
        <f t="shared" si="43"/>
        <v>0</v>
      </c>
      <c r="BJ173" s="12" t="s">
        <v>81</v>
      </c>
      <c r="BK173" s="158">
        <f t="shared" si="44"/>
        <v>0</v>
      </c>
      <c r="BL173" s="12" t="s">
        <v>141</v>
      </c>
      <c r="BM173" s="12" t="s">
        <v>589</v>
      </c>
    </row>
    <row r="174" spans="2:65" s="1" customFormat="1" ht="16.5" customHeight="1">
      <c r="B174" s="116"/>
      <c r="C174" s="162" t="s">
        <v>332</v>
      </c>
      <c r="D174" s="162" t="s">
        <v>298</v>
      </c>
      <c r="E174" s="163" t="s">
        <v>590</v>
      </c>
      <c r="F174" s="164" t="s">
        <v>400</v>
      </c>
      <c r="G174" s="165" t="s">
        <v>306</v>
      </c>
      <c r="H174" s="166">
        <v>12</v>
      </c>
      <c r="I174" s="167"/>
      <c r="J174" s="168">
        <f t="shared" si="35"/>
        <v>0</v>
      </c>
      <c r="K174" s="164" t="s">
        <v>1</v>
      </c>
      <c r="L174" s="26"/>
      <c r="M174" s="169" t="s">
        <v>1</v>
      </c>
      <c r="N174" s="170" t="s">
        <v>44</v>
      </c>
      <c r="P174" s="156">
        <f t="shared" si="36"/>
        <v>0</v>
      </c>
      <c r="Q174" s="156">
        <v>0</v>
      </c>
      <c r="R174" s="156">
        <f t="shared" si="37"/>
        <v>0</v>
      </c>
      <c r="S174" s="156">
        <v>0</v>
      </c>
      <c r="T174" s="157">
        <f t="shared" si="38"/>
        <v>0</v>
      </c>
      <c r="AR174" s="12" t="s">
        <v>141</v>
      </c>
      <c r="AT174" s="12" t="s">
        <v>298</v>
      </c>
      <c r="AU174" s="12" t="s">
        <v>83</v>
      </c>
      <c r="AY174" s="12" t="s">
        <v>133</v>
      </c>
      <c r="BE174" s="158">
        <f t="shared" si="39"/>
        <v>0</v>
      </c>
      <c r="BF174" s="158">
        <f t="shared" si="40"/>
        <v>0</v>
      </c>
      <c r="BG174" s="158">
        <f t="shared" si="41"/>
        <v>0</v>
      </c>
      <c r="BH174" s="158">
        <f t="shared" si="42"/>
        <v>0</v>
      </c>
      <c r="BI174" s="158">
        <f t="shared" si="43"/>
        <v>0</v>
      </c>
      <c r="BJ174" s="12" t="s">
        <v>81</v>
      </c>
      <c r="BK174" s="158">
        <f t="shared" si="44"/>
        <v>0</v>
      </c>
      <c r="BL174" s="12" t="s">
        <v>141</v>
      </c>
      <c r="BM174" s="12" t="s">
        <v>591</v>
      </c>
    </row>
    <row r="175" spans="2:65" s="1" customFormat="1" ht="16.5" customHeight="1">
      <c r="B175" s="116"/>
      <c r="C175" s="162" t="s">
        <v>320</v>
      </c>
      <c r="D175" s="162" t="s">
        <v>298</v>
      </c>
      <c r="E175" s="163" t="s">
        <v>592</v>
      </c>
      <c r="F175" s="164" t="s">
        <v>404</v>
      </c>
      <c r="G175" s="165" t="s">
        <v>306</v>
      </c>
      <c r="H175" s="166">
        <v>48</v>
      </c>
      <c r="I175" s="167"/>
      <c r="J175" s="168">
        <f t="shared" si="35"/>
        <v>0</v>
      </c>
      <c r="K175" s="164" t="s">
        <v>1</v>
      </c>
      <c r="L175" s="26"/>
      <c r="M175" s="169" t="s">
        <v>1</v>
      </c>
      <c r="N175" s="170" t="s">
        <v>44</v>
      </c>
      <c r="P175" s="156">
        <f t="shared" si="36"/>
        <v>0</v>
      </c>
      <c r="Q175" s="156">
        <v>0</v>
      </c>
      <c r="R175" s="156">
        <f t="shared" si="37"/>
        <v>0</v>
      </c>
      <c r="S175" s="156">
        <v>0</v>
      </c>
      <c r="T175" s="157">
        <f t="shared" si="38"/>
        <v>0</v>
      </c>
      <c r="AR175" s="12" t="s">
        <v>141</v>
      </c>
      <c r="AT175" s="12" t="s">
        <v>298</v>
      </c>
      <c r="AU175" s="12" t="s">
        <v>83</v>
      </c>
      <c r="AY175" s="12" t="s">
        <v>133</v>
      </c>
      <c r="BE175" s="158">
        <f t="shared" si="39"/>
        <v>0</v>
      </c>
      <c r="BF175" s="158">
        <f t="shared" si="40"/>
        <v>0</v>
      </c>
      <c r="BG175" s="158">
        <f t="shared" si="41"/>
        <v>0</v>
      </c>
      <c r="BH175" s="158">
        <f t="shared" si="42"/>
        <v>0</v>
      </c>
      <c r="BI175" s="158">
        <f t="shared" si="43"/>
        <v>0</v>
      </c>
      <c r="BJ175" s="12" t="s">
        <v>81</v>
      </c>
      <c r="BK175" s="158">
        <f t="shared" si="44"/>
        <v>0</v>
      </c>
      <c r="BL175" s="12" t="s">
        <v>141</v>
      </c>
      <c r="BM175" s="12" t="s">
        <v>593</v>
      </c>
    </row>
    <row r="176" spans="2:65" s="1" customFormat="1" ht="16.5" customHeight="1">
      <c r="B176" s="116"/>
      <c r="C176" s="162" t="s">
        <v>594</v>
      </c>
      <c r="D176" s="162" t="s">
        <v>298</v>
      </c>
      <c r="E176" s="163" t="s">
        <v>407</v>
      </c>
      <c r="F176" s="164" t="s">
        <v>408</v>
      </c>
      <c r="G176" s="165" t="s">
        <v>139</v>
      </c>
      <c r="H176" s="166">
        <v>168</v>
      </c>
      <c r="I176" s="167"/>
      <c r="J176" s="168">
        <f t="shared" si="35"/>
        <v>0</v>
      </c>
      <c r="K176" s="164" t="s">
        <v>1</v>
      </c>
      <c r="L176" s="26"/>
      <c r="M176" s="169" t="s">
        <v>1</v>
      </c>
      <c r="N176" s="170" t="s">
        <v>44</v>
      </c>
      <c r="P176" s="156">
        <f t="shared" si="36"/>
        <v>0</v>
      </c>
      <c r="Q176" s="156">
        <v>0</v>
      </c>
      <c r="R176" s="156">
        <f t="shared" si="37"/>
        <v>0</v>
      </c>
      <c r="S176" s="156">
        <v>0</v>
      </c>
      <c r="T176" s="157">
        <f t="shared" si="38"/>
        <v>0</v>
      </c>
      <c r="AR176" s="12" t="s">
        <v>141</v>
      </c>
      <c r="AT176" s="12" t="s">
        <v>298</v>
      </c>
      <c r="AU176" s="12" t="s">
        <v>83</v>
      </c>
      <c r="AY176" s="12" t="s">
        <v>133</v>
      </c>
      <c r="BE176" s="158">
        <f t="shared" si="39"/>
        <v>0</v>
      </c>
      <c r="BF176" s="158">
        <f t="shared" si="40"/>
        <v>0</v>
      </c>
      <c r="BG176" s="158">
        <f t="shared" si="41"/>
        <v>0</v>
      </c>
      <c r="BH176" s="158">
        <f t="shared" si="42"/>
        <v>0</v>
      </c>
      <c r="BI176" s="158">
        <f t="shared" si="43"/>
        <v>0</v>
      </c>
      <c r="BJ176" s="12" t="s">
        <v>81</v>
      </c>
      <c r="BK176" s="158">
        <f t="shared" si="44"/>
        <v>0</v>
      </c>
      <c r="BL176" s="12" t="s">
        <v>141</v>
      </c>
      <c r="BM176" s="12" t="s">
        <v>595</v>
      </c>
    </row>
    <row r="177" spans="2:65" s="1" customFormat="1" ht="16.5" customHeight="1">
      <c r="B177" s="116"/>
      <c r="C177" s="162" t="s">
        <v>596</v>
      </c>
      <c r="D177" s="162" t="s">
        <v>298</v>
      </c>
      <c r="E177" s="163" t="s">
        <v>411</v>
      </c>
      <c r="F177" s="164" t="s">
        <v>412</v>
      </c>
      <c r="G177" s="165" t="s">
        <v>306</v>
      </c>
      <c r="H177" s="166">
        <v>96</v>
      </c>
      <c r="I177" s="167"/>
      <c r="J177" s="168">
        <f t="shared" si="35"/>
        <v>0</v>
      </c>
      <c r="K177" s="164" t="s">
        <v>1</v>
      </c>
      <c r="L177" s="26"/>
      <c r="M177" s="169" t="s">
        <v>1</v>
      </c>
      <c r="N177" s="170" t="s">
        <v>44</v>
      </c>
      <c r="P177" s="156">
        <f t="shared" si="36"/>
        <v>0</v>
      </c>
      <c r="Q177" s="156">
        <v>0</v>
      </c>
      <c r="R177" s="156">
        <f t="shared" si="37"/>
        <v>0</v>
      </c>
      <c r="S177" s="156">
        <v>0</v>
      </c>
      <c r="T177" s="157">
        <f t="shared" si="38"/>
        <v>0</v>
      </c>
      <c r="AR177" s="12" t="s">
        <v>141</v>
      </c>
      <c r="AT177" s="12" t="s">
        <v>298</v>
      </c>
      <c r="AU177" s="12" t="s">
        <v>83</v>
      </c>
      <c r="AY177" s="12" t="s">
        <v>133</v>
      </c>
      <c r="BE177" s="158">
        <f t="shared" si="39"/>
        <v>0</v>
      </c>
      <c r="BF177" s="158">
        <f t="shared" si="40"/>
        <v>0</v>
      </c>
      <c r="BG177" s="158">
        <f t="shared" si="41"/>
        <v>0</v>
      </c>
      <c r="BH177" s="158">
        <f t="shared" si="42"/>
        <v>0</v>
      </c>
      <c r="BI177" s="158">
        <f t="shared" si="43"/>
        <v>0</v>
      </c>
      <c r="BJ177" s="12" t="s">
        <v>81</v>
      </c>
      <c r="BK177" s="158">
        <f t="shared" si="44"/>
        <v>0</v>
      </c>
      <c r="BL177" s="12" t="s">
        <v>141</v>
      </c>
      <c r="BM177" s="12" t="s">
        <v>597</v>
      </c>
    </row>
    <row r="178" spans="2:65" s="1" customFormat="1" ht="16.5" customHeight="1">
      <c r="B178" s="116"/>
      <c r="C178" s="162" t="s">
        <v>162</v>
      </c>
      <c r="D178" s="162" t="s">
        <v>298</v>
      </c>
      <c r="E178" s="163" t="s">
        <v>598</v>
      </c>
      <c r="F178" s="164" t="s">
        <v>416</v>
      </c>
      <c r="G178" s="165" t="s">
        <v>306</v>
      </c>
      <c r="H178" s="166">
        <v>1</v>
      </c>
      <c r="I178" s="167"/>
      <c r="J178" s="168">
        <f t="shared" si="35"/>
        <v>0</v>
      </c>
      <c r="K178" s="164" t="s">
        <v>1</v>
      </c>
      <c r="L178" s="26"/>
      <c r="M178" s="169" t="s">
        <v>1</v>
      </c>
      <c r="N178" s="170" t="s">
        <v>44</v>
      </c>
      <c r="P178" s="156">
        <f t="shared" si="36"/>
        <v>0</v>
      </c>
      <c r="Q178" s="156">
        <v>0</v>
      </c>
      <c r="R178" s="156">
        <f t="shared" si="37"/>
        <v>0</v>
      </c>
      <c r="S178" s="156">
        <v>0</v>
      </c>
      <c r="T178" s="157">
        <f t="shared" si="38"/>
        <v>0</v>
      </c>
      <c r="AR178" s="12" t="s">
        <v>141</v>
      </c>
      <c r="AT178" s="12" t="s">
        <v>298</v>
      </c>
      <c r="AU178" s="12" t="s">
        <v>83</v>
      </c>
      <c r="AY178" s="12" t="s">
        <v>133</v>
      </c>
      <c r="BE178" s="158">
        <f t="shared" si="39"/>
        <v>0</v>
      </c>
      <c r="BF178" s="158">
        <f t="shared" si="40"/>
        <v>0</v>
      </c>
      <c r="BG178" s="158">
        <f t="shared" si="41"/>
        <v>0</v>
      </c>
      <c r="BH178" s="158">
        <f t="shared" si="42"/>
        <v>0</v>
      </c>
      <c r="BI178" s="158">
        <f t="shared" si="43"/>
        <v>0</v>
      </c>
      <c r="BJ178" s="12" t="s">
        <v>81</v>
      </c>
      <c r="BK178" s="158">
        <f t="shared" si="44"/>
        <v>0</v>
      </c>
      <c r="BL178" s="12" t="s">
        <v>141</v>
      </c>
      <c r="BM178" s="12" t="s">
        <v>599</v>
      </c>
    </row>
    <row r="179" spans="2:65" s="1" customFormat="1" ht="16.5" customHeight="1">
      <c r="B179" s="116"/>
      <c r="C179" s="162" t="s">
        <v>368</v>
      </c>
      <c r="D179" s="162" t="s">
        <v>298</v>
      </c>
      <c r="E179" s="163" t="s">
        <v>419</v>
      </c>
      <c r="F179" s="164" t="s">
        <v>420</v>
      </c>
      <c r="G179" s="165" t="s">
        <v>306</v>
      </c>
      <c r="H179" s="166">
        <v>1</v>
      </c>
      <c r="I179" s="167"/>
      <c r="J179" s="168">
        <f t="shared" si="35"/>
        <v>0</v>
      </c>
      <c r="K179" s="164" t="s">
        <v>301</v>
      </c>
      <c r="L179" s="26"/>
      <c r="M179" s="169" t="s">
        <v>1</v>
      </c>
      <c r="N179" s="170" t="s">
        <v>44</v>
      </c>
      <c r="P179" s="156">
        <f t="shared" si="36"/>
        <v>0</v>
      </c>
      <c r="Q179" s="156">
        <v>0</v>
      </c>
      <c r="R179" s="156">
        <f t="shared" si="37"/>
        <v>0</v>
      </c>
      <c r="S179" s="156">
        <v>0</v>
      </c>
      <c r="T179" s="157">
        <f t="shared" si="38"/>
        <v>0</v>
      </c>
      <c r="AR179" s="12" t="s">
        <v>141</v>
      </c>
      <c r="AT179" s="12" t="s">
        <v>298</v>
      </c>
      <c r="AU179" s="12" t="s">
        <v>83</v>
      </c>
      <c r="AY179" s="12" t="s">
        <v>133</v>
      </c>
      <c r="BE179" s="158">
        <f t="shared" si="39"/>
        <v>0</v>
      </c>
      <c r="BF179" s="158">
        <f t="shared" si="40"/>
        <v>0</v>
      </c>
      <c r="BG179" s="158">
        <f t="shared" si="41"/>
        <v>0</v>
      </c>
      <c r="BH179" s="158">
        <f t="shared" si="42"/>
        <v>0</v>
      </c>
      <c r="BI179" s="158">
        <f t="shared" si="43"/>
        <v>0</v>
      </c>
      <c r="BJ179" s="12" t="s">
        <v>81</v>
      </c>
      <c r="BK179" s="158">
        <f t="shared" si="44"/>
        <v>0</v>
      </c>
      <c r="BL179" s="12" t="s">
        <v>141</v>
      </c>
      <c r="BM179" s="12" t="s">
        <v>600</v>
      </c>
    </row>
    <row r="180" spans="2:65" s="1" customFormat="1" ht="16.5" customHeight="1">
      <c r="B180" s="116"/>
      <c r="C180" s="162" t="s">
        <v>166</v>
      </c>
      <c r="D180" s="162" t="s">
        <v>298</v>
      </c>
      <c r="E180" s="163" t="s">
        <v>601</v>
      </c>
      <c r="F180" s="164" t="s">
        <v>424</v>
      </c>
      <c r="G180" s="165" t="s">
        <v>306</v>
      </c>
      <c r="H180" s="166">
        <v>1</v>
      </c>
      <c r="I180" s="167"/>
      <c r="J180" s="168">
        <f t="shared" si="35"/>
        <v>0</v>
      </c>
      <c r="K180" s="164" t="s">
        <v>1</v>
      </c>
      <c r="L180" s="26"/>
      <c r="M180" s="169" t="s">
        <v>1</v>
      </c>
      <c r="N180" s="170" t="s">
        <v>44</v>
      </c>
      <c r="P180" s="156">
        <f t="shared" si="36"/>
        <v>0</v>
      </c>
      <c r="Q180" s="156">
        <v>0</v>
      </c>
      <c r="R180" s="156">
        <f t="shared" si="37"/>
        <v>0</v>
      </c>
      <c r="S180" s="156">
        <v>0</v>
      </c>
      <c r="T180" s="157">
        <f t="shared" si="38"/>
        <v>0</v>
      </c>
      <c r="AR180" s="12" t="s">
        <v>141</v>
      </c>
      <c r="AT180" s="12" t="s">
        <v>298</v>
      </c>
      <c r="AU180" s="12" t="s">
        <v>83</v>
      </c>
      <c r="AY180" s="12" t="s">
        <v>133</v>
      </c>
      <c r="BE180" s="158">
        <f t="shared" si="39"/>
        <v>0</v>
      </c>
      <c r="BF180" s="158">
        <f t="shared" si="40"/>
        <v>0</v>
      </c>
      <c r="BG180" s="158">
        <f t="shared" si="41"/>
        <v>0</v>
      </c>
      <c r="BH180" s="158">
        <f t="shared" si="42"/>
        <v>0</v>
      </c>
      <c r="BI180" s="158">
        <f t="shared" si="43"/>
        <v>0</v>
      </c>
      <c r="BJ180" s="12" t="s">
        <v>81</v>
      </c>
      <c r="BK180" s="158">
        <f t="shared" si="44"/>
        <v>0</v>
      </c>
      <c r="BL180" s="12" t="s">
        <v>141</v>
      </c>
      <c r="BM180" s="12" t="s">
        <v>602</v>
      </c>
    </row>
    <row r="181" spans="2:65" s="1" customFormat="1" ht="16.5" customHeight="1">
      <c r="B181" s="116"/>
      <c r="C181" s="162" t="s">
        <v>170</v>
      </c>
      <c r="D181" s="162" t="s">
        <v>298</v>
      </c>
      <c r="E181" s="163" t="s">
        <v>603</v>
      </c>
      <c r="F181" s="164" t="s">
        <v>428</v>
      </c>
      <c r="G181" s="165" t="s">
        <v>306</v>
      </c>
      <c r="H181" s="166">
        <v>1</v>
      </c>
      <c r="I181" s="167"/>
      <c r="J181" s="168">
        <f t="shared" si="35"/>
        <v>0</v>
      </c>
      <c r="K181" s="164" t="s">
        <v>1</v>
      </c>
      <c r="L181" s="26"/>
      <c r="M181" s="169" t="s">
        <v>1</v>
      </c>
      <c r="N181" s="170" t="s">
        <v>44</v>
      </c>
      <c r="P181" s="156">
        <f t="shared" si="36"/>
        <v>0</v>
      </c>
      <c r="Q181" s="156">
        <v>0</v>
      </c>
      <c r="R181" s="156">
        <f t="shared" si="37"/>
        <v>0</v>
      </c>
      <c r="S181" s="156">
        <v>0</v>
      </c>
      <c r="T181" s="157">
        <f t="shared" si="38"/>
        <v>0</v>
      </c>
      <c r="AR181" s="12" t="s">
        <v>141</v>
      </c>
      <c r="AT181" s="12" t="s">
        <v>298</v>
      </c>
      <c r="AU181" s="12" t="s">
        <v>83</v>
      </c>
      <c r="AY181" s="12" t="s">
        <v>133</v>
      </c>
      <c r="BE181" s="158">
        <f t="shared" si="39"/>
        <v>0</v>
      </c>
      <c r="BF181" s="158">
        <f t="shared" si="40"/>
        <v>0</v>
      </c>
      <c r="BG181" s="158">
        <f t="shared" si="41"/>
        <v>0</v>
      </c>
      <c r="BH181" s="158">
        <f t="shared" si="42"/>
        <v>0</v>
      </c>
      <c r="BI181" s="158">
        <f t="shared" si="43"/>
        <v>0</v>
      </c>
      <c r="BJ181" s="12" t="s">
        <v>81</v>
      </c>
      <c r="BK181" s="158">
        <f t="shared" si="44"/>
        <v>0</v>
      </c>
      <c r="BL181" s="12" t="s">
        <v>141</v>
      </c>
      <c r="BM181" s="12" t="s">
        <v>604</v>
      </c>
    </row>
    <row r="182" spans="2:65" s="1" customFormat="1" ht="16.5" customHeight="1">
      <c r="B182" s="116"/>
      <c r="C182" s="162" t="s">
        <v>174</v>
      </c>
      <c r="D182" s="162" t="s">
        <v>298</v>
      </c>
      <c r="E182" s="163" t="s">
        <v>605</v>
      </c>
      <c r="F182" s="164" t="s">
        <v>432</v>
      </c>
      <c r="G182" s="165" t="s">
        <v>306</v>
      </c>
      <c r="H182" s="166">
        <v>2</v>
      </c>
      <c r="I182" s="167"/>
      <c r="J182" s="168">
        <f t="shared" si="35"/>
        <v>0</v>
      </c>
      <c r="K182" s="164" t="s">
        <v>1</v>
      </c>
      <c r="L182" s="26"/>
      <c r="M182" s="169" t="s">
        <v>1</v>
      </c>
      <c r="N182" s="170" t="s">
        <v>44</v>
      </c>
      <c r="P182" s="156">
        <f t="shared" si="36"/>
        <v>0</v>
      </c>
      <c r="Q182" s="156">
        <v>0</v>
      </c>
      <c r="R182" s="156">
        <f t="shared" si="37"/>
        <v>0</v>
      </c>
      <c r="S182" s="156">
        <v>0</v>
      </c>
      <c r="T182" s="157">
        <f t="shared" si="38"/>
        <v>0</v>
      </c>
      <c r="AR182" s="12" t="s">
        <v>141</v>
      </c>
      <c r="AT182" s="12" t="s">
        <v>298</v>
      </c>
      <c r="AU182" s="12" t="s">
        <v>83</v>
      </c>
      <c r="AY182" s="12" t="s">
        <v>133</v>
      </c>
      <c r="BE182" s="158">
        <f t="shared" si="39"/>
        <v>0</v>
      </c>
      <c r="BF182" s="158">
        <f t="shared" si="40"/>
        <v>0</v>
      </c>
      <c r="BG182" s="158">
        <f t="shared" si="41"/>
        <v>0</v>
      </c>
      <c r="BH182" s="158">
        <f t="shared" si="42"/>
        <v>0</v>
      </c>
      <c r="BI182" s="158">
        <f t="shared" si="43"/>
        <v>0</v>
      </c>
      <c r="BJ182" s="12" t="s">
        <v>81</v>
      </c>
      <c r="BK182" s="158">
        <f t="shared" si="44"/>
        <v>0</v>
      </c>
      <c r="BL182" s="12" t="s">
        <v>141</v>
      </c>
      <c r="BM182" s="12" t="s">
        <v>606</v>
      </c>
    </row>
    <row r="183" spans="2:65" s="1" customFormat="1" ht="16.5" customHeight="1">
      <c r="B183" s="116"/>
      <c r="C183" s="162" t="s">
        <v>178</v>
      </c>
      <c r="D183" s="162" t="s">
        <v>298</v>
      </c>
      <c r="E183" s="163" t="s">
        <v>607</v>
      </c>
      <c r="F183" s="164" t="s">
        <v>436</v>
      </c>
      <c r="G183" s="165" t="s">
        <v>306</v>
      </c>
      <c r="H183" s="166">
        <v>1</v>
      </c>
      <c r="I183" s="167"/>
      <c r="J183" s="168">
        <f t="shared" si="35"/>
        <v>0</v>
      </c>
      <c r="K183" s="164" t="s">
        <v>1</v>
      </c>
      <c r="L183" s="26"/>
      <c r="M183" s="169" t="s">
        <v>1</v>
      </c>
      <c r="N183" s="170" t="s">
        <v>44</v>
      </c>
      <c r="P183" s="156">
        <f t="shared" si="36"/>
        <v>0</v>
      </c>
      <c r="Q183" s="156">
        <v>0</v>
      </c>
      <c r="R183" s="156">
        <f t="shared" si="37"/>
        <v>0</v>
      </c>
      <c r="S183" s="156">
        <v>0</v>
      </c>
      <c r="T183" s="157">
        <f t="shared" si="38"/>
        <v>0</v>
      </c>
      <c r="AR183" s="12" t="s">
        <v>141</v>
      </c>
      <c r="AT183" s="12" t="s">
        <v>298</v>
      </c>
      <c r="AU183" s="12" t="s">
        <v>83</v>
      </c>
      <c r="AY183" s="12" t="s">
        <v>133</v>
      </c>
      <c r="BE183" s="158">
        <f t="shared" si="39"/>
        <v>0</v>
      </c>
      <c r="BF183" s="158">
        <f t="shared" si="40"/>
        <v>0</v>
      </c>
      <c r="BG183" s="158">
        <f t="shared" si="41"/>
        <v>0</v>
      </c>
      <c r="BH183" s="158">
        <f t="shared" si="42"/>
        <v>0</v>
      </c>
      <c r="BI183" s="158">
        <f t="shared" si="43"/>
        <v>0</v>
      </c>
      <c r="BJ183" s="12" t="s">
        <v>81</v>
      </c>
      <c r="BK183" s="158">
        <f t="shared" si="44"/>
        <v>0</v>
      </c>
      <c r="BL183" s="12" t="s">
        <v>141</v>
      </c>
      <c r="BM183" s="12" t="s">
        <v>608</v>
      </c>
    </row>
    <row r="184" spans="2:65" s="1" customFormat="1" ht="16.5" customHeight="1">
      <c r="B184" s="116"/>
      <c r="C184" s="162" t="s">
        <v>183</v>
      </c>
      <c r="D184" s="162" t="s">
        <v>298</v>
      </c>
      <c r="E184" s="163" t="s">
        <v>609</v>
      </c>
      <c r="F184" s="164" t="s">
        <v>440</v>
      </c>
      <c r="G184" s="165" t="s">
        <v>306</v>
      </c>
      <c r="H184" s="166">
        <v>2</v>
      </c>
      <c r="I184" s="167"/>
      <c r="J184" s="168">
        <f t="shared" si="35"/>
        <v>0</v>
      </c>
      <c r="K184" s="164" t="s">
        <v>1</v>
      </c>
      <c r="L184" s="26"/>
      <c r="M184" s="169" t="s">
        <v>1</v>
      </c>
      <c r="N184" s="170" t="s">
        <v>44</v>
      </c>
      <c r="P184" s="156">
        <f t="shared" si="36"/>
        <v>0</v>
      </c>
      <c r="Q184" s="156">
        <v>0</v>
      </c>
      <c r="R184" s="156">
        <f t="shared" si="37"/>
        <v>0</v>
      </c>
      <c r="S184" s="156">
        <v>0</v>
      </c>
      <c r="T184" s="157">
        <f t="shared" si="38"/>
        <v>0</v>
      </c>
      <c r="AR184" s="12" t="s">
        <v>141</v>
      </c>
      <c r="AT184" s="12" t="s">
        <v>298</v>
      </c>
      <c r="AU184" s="12" t="s">
        <v>83</v>
      </c>
      <c r="AY184" s="12" t="s">
        <v>133</v>
      </c>
      <c r="BE184" s="158">
        <f t="shared" si="39"/>
        <v>0</v>
      </c>
      <c r="BF184" s="158">
        <f t="shared" si="40"/>
        <v>0</v>
      </c>
      <c r="BG184" s="158">
        <f t="shared" si="41"/>
        <v>0</v>
      </c>
      <c r="BH184" s="158">
        <f t="shared" si="42"/>
        <v>0</v>
      </c>
      <c r="BI184" s="158">
        <f t="shared" si="43"/>
        <v>0</v>
      </c>
      <c r="BJ184" s="12" t="s">
        <v>81</v>
      </c>
      <c r="BK184" s="158">
        <f t="shared" si="44"/>
        <v>0</v>
      </c>
      <c r="BL184" s="12" t="s">
        <v>141</v>
      </c>
      <c r="BM184" s="12" t="s">
        <v>610</v>
      </c>
    </row>
    <row r="185" spans="2:65" s="1" customFormat="1" ht="16.5" customHeight="1">
      <c r="B185" s="116"/>
      <c r="C185" s="162" t="s">
        <v>340</v>
      </c>
      <c r="D185" s="162" t="s">
        <v>298</v>
      </c>
      <c r="E185" s="163" t="s">
        <v>611</v>
      </c>
      <c r="F185" s="164" t="s">
        <v>612</v>
      </c>
      <c r="G185" s="165" t="s">
        <v>284</v>
      </c>
      <c r="H185" s="166">
        <v>1</v>
      </c>
      <c r="I185" s="167"/>
      <c r="J185" s="168">
        <f t="shared" si="35"/>
        <v>0</v>
      </c>
      <c r="K185" s="164" t="s">
        <v>1</v>
      </c>
      <c r="L185" s="26"/>
      <c r="M185" s="169" t="s">
        <v>1</v>
      </c>
      <c r="N185" s="170" t="s">
        <v>44</v>
      </c>
      <c r="P185" s="156">
        <f t="shared" si="36"/>
        <v>0</v>
      </c>
      <c r="Q185" s="156">
        <v>0</v>
      </c>
      <c r="R185" s="156">
        <f t="shared" si="37"/>
        <v>0</v>
      </c>
      <c r="S185" s="156">
        <v>0</v>
      </c>
      <c r="T185" s="157">
        <f t="shared" si="38"/>
        <v>0</v>
      </c>
      <c r="AR185" s="12" t="s">
        <v>141</v>
      </c>
      <c r="AT185" s="12" t="s">
        <v>298</v>
      </c>
      <c r="AU185" s="12" t="s">
        <v>83</v>
      </c>
      <c r="AY185" s="12" t="s">
        <v>133</v>
      </c>
      <c r="BE185" s="158">
        <f t="shared" si="39"/>
        <v>0</v>
      </c>
      <c r="BF185" s="158">
        <f t="shared" si="40"/>
        <v>0</v>
      </c>
      <c r="BG185" s="158">
        <f t="shared" si="41"/>
        <v>0</v>
      </c>
      <c r="BH185" s="158">
        <f t="shared" si="42"/>
        <v>0</v>
      </c>
      <c r="BI185" s="158">
        <f t="shared" si="43"/>
        <v>0</v>
      </c>
      <c r="BJ185" s="12" t="s">
        <v>81</v>
      </c>
      <c r="BK185" s="158">
        <f t="shared" si="44"/>
        <v>0</v>
      </c>
      <c r="BL185" s="12" t="s">
        <v>141</v>
      </c>
      <c r="BM185" s="12" t="s">
        <v>613</v>
      </c>
    </row>
    <row r="186" spans="2:65" s="10" customFormat="1" ht="22.8" customHeight="1">
      <c r="B186" s="134"/>
      <c r="D186" s="135" t="s">
        <v>72</v>
      </c>
      <c r="E186" s="144" t="s">
        <v>442</v>
      </c>
      <c r="F186" s="144" t="s">
        <v>443</v>
      </c>
      <c r="I186" s="137"/>
      <c r="J186" s="145">
        <f>BK186</f>
        <v>0</v>
      </c>
      <c r="L186" s="134"/>
      <c r="M186" s="139"/>
      <c r="P186" s="140">
        <f>P187</f>
        <v>0</v>
      </c>
      <c r="R186" s="140">
        <f>R187</f>
        <v>0</v>
      </c>
      <c r="T186" s="141">
        <f>T187</f>
        <v>0</v>
      </c>
      <c r="AR186" s="135" t="s">
        <v>81</v>
      </c>
      <c r="AT186" s="142" t="s">
        <v>72</v>
      </c>
      <c r="AU186" s="142" t="s">
        <v>81</v>
      </c>
      <c r="AY186" s="135" t="s">
        <v>133</v>
      </c>
      <c r="BK186" s="143">
        <f>BK187</f>
        <v>0</v>
      </c>
    </row>
    <row r="187" spans="2:65" s="1" customFormat="1" ht="16.5" customHeight="1">
      <c r="B187" s="116"/>
      <c r="C187" s="162" t="s">
        <v>372</v>
      </c>
      <c r="D187" s="162" t="s">
        <v>298</v>
      </c>
      <c r="E187" s="163" t="s">
        <v>614</v>
      </c>
      <c r="F187" s="164" t="s">
        <v>446</v>
      </c>
      <c r="G187" s="165" t="s">
        <v>306</v>
      </c>
      <c r="H187" s="166">
        <v>1</v>
      </c>
      <c r="I187" s="167"/>
      <c r="J187" s="168">
        <f>ROUND(I187*H187,2)</f>
        <v>0</v>
      </c>
      <c r="K187" s="164" t="s">
        <v>1</v>
      </c>
      <c r="L187" s="26"/>
      <c r="M187" s="169" t="s">
        <v>1</v>
      </c>
      <c r="N187" s="170" t="s">
        <v>44</v>
      </c>
      <c r="P187" s="156">
        <f>O187*H187</f>
        <v>0</v>
      </c>
      <c r="Q187" s="156">
        <v>0</v>
      </c>
      <c r="R187" s="156">
        <f>Q187*H187</f>
        <v>0</v>
      </c>
      <c r="S187" s="156">
        <v>0</v>
      </c>
      <c r="T187" s="157">
        <f>S187*H187</f>
        <v>0</v>
      </c>
      <c r="AR187" s="12" t="s">
        <v>141</v>
      </c>
      <c r="AT187" s="12" t="s">
        <v>298</v>
      </c>
      <c r="AU187" s="12" t="s">
        <v>83</v>
      </c>
      <c r="AY187" s="12" t="s">
        <v>133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2" t="s">
        <v>81</v>
      </c>
      <c r="BK187" s="158">
        <f>ROUND(I187*H187,2)</f>
        <v>0</v>
      </c>
      <c r="BL187" s="12" t="s">
        <v>141</v>
      </c>
      <c r="BM187" s="12" t="s">
        <v>615</v>
      </c>
    </row>
    <row r="188" spans="2:65" s="10" customFormat="1" ht="22.8" customHeight="1">
      <c r="B188" s="134"/>
      <c r="D188" s="135" t="s">
        <v>72</v>
      </c>
      <c r="E188" s="144" t="s">
        <v>448</v>
      </c>
      <c r="F188" s="144" t="s">
        <v>449</v>
      </c>
      <c r="I188" s="137"/>
      <c r="J188" s="145">
        <f>BK188</f>
        <v>0</v>
      </c>
      <c r="L188" s="134"/>
      <c r="M188" s="139"/>
      <c r="P188" s="140">
        <f>SUM(P189:P190)</f>
        <v>0</v>
      </c>
      <c r="R188" s="140">
        <f>SUM(R189:R190)</f>
        <v>0</v>
      </c>
      <c r="T188" s="141">
        <f>SUM(T189:T190)</f>
        <v>0</v>
      </c>
      <c r="AR188" s="135" t="s">
        <v>81</v>
      </c>
      <c r="AT188" s="142" t="s">
        <v>72</v>
      </c>
      <c r="AU188" s="142" t="s">
        <v>81</v>
      </c>
      <c r="AY188" s="135" t="s">
        <v>133</v>
      </c>
      <c r="BK188" s="143">
        <f>SUM(BK189:BK190)</f>
        <v>0</v>
      </c>
    </row>
    <row r="189" spans="2:65" s="1" customFormat="1" ht="16.5" customHeight="1">
      <c r="B189" s="116"/>
      <c r="C189" s="162" t="s">
        <v>376</v>
      </c>
      <c r="D189" s="162" t="s">
        <v>298</v>
      </c>
      <c r="E189" s="163" t="s">
        <v>451</v>
      </c>
      <c r="F189" s="164" t="s">
        <v>452</v>
      </c>
      <c r="G189" s="165" t="s">
        <v>271</v>
      </c>
      <c r="H189" s="166">
        <v>10</v>
      </c>
      <c r="I189" s="167"/>
      <c r="J189" s="168">
        <f>ROUND(I189*H189,2)</f>
        <v>0</v>
      </c>
      <c r="K189" s="164" t="s">
        <v>301</v>
      </c>
      <c r="L189" s="26"/>
      <c r="M189" s="169" t="s">
        <v>1</v>
      </c>
      <c r="N189" s="170" t="s">
        <v>44</v>
      </c>
      <c r="P189" s="156">
        <f>O189*H189</f>
        <v>0</v>
      </c>
      <c r="Q189" s="156">
        <v>0</v>
      </c>
      <c r="R189" s="156">
        <f>Q189*H189</f>
        <v>0</v>
      </c>
      <c r="S189" s="156">
        <v>0</v>
      </c>
      <c r="T189" s="157">
        <f>S189*H189</f>
        <v>0</v>
      </c>
      <c r="AR189" s="12" t="s">
        <v>141</v>
      </c>
      <c r="AT189" s="12" t="s">
        <v>298</v>
      </c>
      <c r="AU189" s="12" t="s">
        <v>83</v>
      </c>
      <c r="AY189" s="12" t="s">
        <v>133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2" t="s">
        <v>81</v>
      </c>
      <c r="BK189" s="158">
        <f>ROUND(I189*H189,2)</f>
        <v>0</v>
      </c>
      <c r="BL189" s="12" t="s">
        <v>141</v>
      </c>
      <c r="BM189" s="12" t="s">
        <v>616</v>
      </c>
    </row>
    <row r="190" spans="2:65" s="1" customFormat="1" ht="16.5" customHeight="1">
      <c r="B190" s="116"/>
      <c r="C190" s="162" t="s">
        <v>384</v>
      </c>
      <c r="D190" s="162" t="s">
        <v>298</v>
      </c>
      <c r="E190" s="163" t="s">
        <v>455</v>
      </c>
      <c r="F190" s="164" t="s">
        <v>456</v>
      </c>
      <c r="G190" s="165" t="s">
        <v>306</v>
      </c>
      <c r="H190" s="166">
        <v>40</v>
      </c>
      <c r="I190" s="167"/>
      <c r="J190" s="168">
        <f>ROUND(I190*H190,2)</f>
        <v>0</v>
      </c>
      <c r="K190" s="164" t="s">
        <v>301</v>
      </c>
      <c r="L190" s="26"/>
      <c r="M190" s="169" t="s">
        <v>1</v>
      </c>
      <c r="N190" s="170" t="s">
        <v>44</v>
      </c>
      <c r="P190" s="156">
        <f>O190*H190</f>
        <v>0</v>
      </c>
      <c r="Q190" s="156">
        <v>0</v>
      </c>
      <c r="R190" s="156">
        <f>Q190*H190</f>
        <v>0</v>
      </c>
      <c r="S190" s="156">
        <v>0</v>
      </c>
      <c r="T190" s="157">
        <f>S190*H190</f>
        <v>0</v>
      </c>
      <c r="AR190" s="12" t="s">
        <v>141</v>
      </c>
      <c r="AT190" s="12" t="s">
        <v>298</v>
      </c>
      <c r="AU190" s="12" t="s">
        <v>83</v>
      </c>
      <c r="AY190" s="12" t="s">
        <v>133</v>
      </c>
      <c r="BE190" s="158">
        <f>IF(N190="základní",J190,0)</f>
        <v>0</v>
      </c>
      <c r="BF190" s="158">
        <f>IF(N190="snížená",J190,0)</f>
        <v>0</v>
      </c>
      <c r="BG190" s="158">
        <f>IF(N190="zákl. přenesená",J190,0)</f>
        <v>0</v>
      </c>
      <c r="BH190" s="158">
        <f>IF(N190="sníž. přenesená",J190,0)</f>
        <v>0</v>
      </c>
      <c r="BI190" s="158">
        <f>IF(N190="nulová",J190,0)</f>
        <v>0</v>
      </c>
      <c r="BJ190" s="12" t="s">
        <v>81</v>
      </c>
      <c r="BK190" s="158">
        <f>ROUND(I190*H190,2)</f>
        <v>0</v>
      </c>
      <c r="BL190" s="12" t="s">
        <v>141</v>
      </c>
      <c r="BM190" s="12" t="s">
        <v>617</v>
      </c>
    </row>
    <row r="191" spans="2:65" s="10" customFormat="1" ht="25.95" customHeight="1">
      <c r="B191" s="134"/>
      <c r="D191" s="135" t="s">
        <v>72</v>
      </c>
      <c r="E191" s="136" t="s">
        <v>458</v>
      </c>
      <c r="F191" s="136" t="s">
        <v>459</v>
      </c>
      <c r="I191" s="137"/>
      <c r="J191" s="138">
        <f>BK191</f>
        <v>0</v>
      </c>
      <c r="L191" s="134"/>
      <c r="M191" s="139"/>
      <c r="P191" s="140">
        <f>SUM(P192:P195)</f>
        <v>0</v>
      </c>
      <c r="R191" s="140">
        <f>SUM(R192:R195)</f>
        <v>0</v>
      </c>
      <c r="T191" s="141">
        <f>SUM(T192:T195)</f>
        <v>0</v>
      </c>
      <c r="AR191" s="135" t="s">
        <v>81</v>
      </c>
      <c r="AT191" s="142" t="s">
        <v>72</v>
      </c>
      <c r="AU191" s="142" t="s">
        <v>73</v>
      </c>
      <c r="AY191" s="135" t="s">
        <v>133</v>
      </c>
      <c r="BK191" s="143">
        <f>SUM(BK192:BK195)</f>
        <v>0</v>
      </c>
    </row>
    <row r="192" spans="2:65" s="1" customFormat="1" ht="16.5" customHeight="1">
      <c r="B192" s="116"/>
      <c r="C192" s="162" t="s">
        <v>380</v>
      </c>
      <c r="D192" s="162" t="s">
        <v>298</v>
      </c>
      <c r="E192" s="163" t="s">
        <v>461</v>
      </c>
      <c r="F192" s="164" t="s">
        <v>462</v>
      </c>
      <c r="G192" s="165" t="s">
        <v>306</v>
      </c>
      <c r="H192" s="166">
        <v>1</v>
      </c>
      <c r="I192" s="167"/>
      <c r="J192" s="168">
        <f>ROUND(I192*H192,2)</f>
        <v>0</v>
      </c>
      <c r="K192" s="164" t="s">
        <v>301</v>
      </c>
      <c r="L192" s="26"/>
      <c r="M192" s="169" t="s">
        <v>1</v>
      </c>
      <c r="N192" s="170" t="s">
        <v>44</v>
      </c>
      <c r="P192" s="156">
        <f>O192*H192</f>
        <v>0</v>
      </c>
      <c r="Q192" s="156">
        <v>0</v>
      </c>
      <c r="R192" s="156">
        <f>Q192*H192</f>
        <v>0</v>
      </c>
      <c r="S192" s="156">
        <v>0</v>
      </c>
      <c r="T192" s="157">
        <f>S192*H192</f>
        <v>0</v>
      </c>
      <c r="AR192" s="12" t="s">
        <v>141</v>
      </c>
      <c r="AT192" s="12" t="s">
        <v>298</v>
      </c>
      <c r="AU192" s="12" t="s">
        <v>81</v>
      </c>
      <c r="AY192" s="12" t="s">
        <v>133</v>
      </c>
      <c r="BE192" s="158">
        <f>IF(N192="základní",J192,0)</f>
        <v>0</v>
      </c>
      <c r="BF192" s="158">
        <f>IF(N192="snížená",J192,0)</f>
        <v>0</v>
      </c>
      <c r="BG192" s="158">
        <f>IF(N192="zákl. přenesená",J192,0)</f>
        <v>0</v>
      </c>
      <c r="BH192" s="158">
        <f>IF(N192="sníž. přenesená",J192,0)</f>
        <v>0</v>
      </c>
      <c r="BI192" s="158">
        <f>IF(N192="nulová",J192,0)</f>
        <v>0</v>
      </c>
      <c r="BJ192" s="12" t="s">
        <v>81</v>
      </c>
      <c r="BK192" s="158">
        <f>ROUND(I192*H192,2)</f>
        <v>0</v>
      </c>
      <c r="BL192" s="12" t="s">
        <v>141</v>
      </c>
      <c r="BM192" s="12" t="s">
        <v>618</v>
      </c>
    </row>
    <row r="193" spans="2:65" s="1" customFormat="1" ht="28.8">
      <c r="B193" s="26"/>
      <c r="D193" s="159" t="s">
        <v>286</v>
      </c>
      <c r="F193" s="160" t="s">
        <v>464</v>
      </c>
      <c r="I193" s="79"/>
      <c r="L193" s="26"/>
      <c r="M193" s="161"/>
      <c r="T193" s="45"/>
      <c r="AT193" s="12" t="s">
        <v>286</v>
      </c>
      <c r="AU193" s="12" t="s">
        <v>81</v>
      </c>
    </row>
    <row r="194" spans="2:65" s="1" customFormat="1" ht="16.5" customHeight="1">
      <c r="B194" s="116"/>
      <c r="C194" s="162" t="s">
        <v>281</v>
      </c>
      <c r="D194" s="162" t="s">
        <v>298</v>
      </c>
      <c r="E194" s="163" t="s">
        <v>619</v>
      </c>
      <c r="F194" s="164" t="s">
        <v>467</v>
      </c>
      <c r="G194" s="165" t="s">
        <v>306</v>
      </c>
      <c r="H194" s="166">
        <v>1</v>
      </c>
      <c r="I194" s="167"/>
      <c r="J194" s="168">
        <f>ROUND(I194*H194,2)</f>
        <v>0</v>
      </c>
      <c r="K194" s="164" t="s">
        <v>1</v>
      </c>
      <c r="L194" s="26"/>
      <c r="M194" s="169" t="s">
        <v>1</v>
      </c>
      <c r="N194" s="170" t="s">
        <v>44</v>
      </c>
      <c r="P194" s="156">
        <f>O194*H194</f>
        <v>0</v>
      </c>
      <c r="Q194" s="156">
        <v>0</v>
      </c>
      <c r="R194" s="156">
        <f>Q194*H194</f>
        <v>0</v>
      </c>
      <c r="S194" s="156">
        <v>0</v>
      </c>
      <c r="T194" s="157">
        <f>S194*H194</f>
        <v>0</v>
      </c>
      <c r="AR194" s="12" t="s">
        <v>141</v>
      </c>
      <c r="AT194" s="12" t="s">
        <v>298</v>
      </c>
      <c r="AU194" s="12" t="s">
        <v>81</v>
      </c>
      <c r="AY194" s="12" t="s">
        <v>133</v>
      </c>
      <c r="BE194" s="158">
        <f>IF(N194="základní",J194,0)</f>
        <v>0</v>
      </c>
      <c r="BF194" s="158">
        <f>IF(N194="snížená",J194,0)</f>
        <v>0</v>
      </c>
      <c r="BG194" s="158">
        <f>IF(N194="zákl. přenesená",J194,0)</f>
        <v>0</v>
      </c>
      <c r="BH194" s="158">
        <f>IF(N194="sníž. přenesená",J194,0)</f>
        <v>0</v>
      </c>
      <c r="BI194" s="158">
        <f>IF(N194="nulová",J194,0)</f>
        <v>0</v>
      </c>
      <c r="BJ194" s="12" t="s">
        <v>81</v>
      </c>
      <c r="BK194" s="158">
        <f>ROUND(I194*H194,2)</f>
        <v>0</v>
      </c>
      <c r="BL194" s="12" t="s">
        <v>141</v>
      </c>
      <c r="BM194" s="12" t="s">
        <v>620</v>
      </c>
    </row>
    <row r="195" spans="2:65" s="1" customFormat="1" ht="16.5" customHeight="1">
      <c r="B195" s="116"/>
      <c r="C195" s="162" t="s">
        <v>288</v>
      </c>
      <c r="D195" s="162" t="s">
        <v>298</v>
      </c>
      <c r="E195" s="163" t="s">
        <v>470</v>
      </c>
      <c r="F195" s="164" t="s">
        <v>471</v>
      </c>
      <c r="G195" s="165" t="s">
        <v>306</v>
      </c>
      <c r="H195" s="166">
        <v>1</v>
      </c>
      <c r="I195" s="167"/>
      <c r="J195" s="168">
        <f>ROUND(I195*H195,2)</f>
        <v>0</v>
      </c>
      <c r="K195" s="164" t="s">
        <v>301</v>
      </c>
      <c r="L195" s="26"/>
      <c r="M195" s="169" t="s">
        <v>1</v>
      </c>
      <c r="N195" s="170" t="s">
        <v>44</v>
      </c>
      <c r="P195" s="156">
        <f>O195*H195</f>
        <v>0</v>
      </c>
      <c r="Q195" s="156">
        <v>0</v>
      </c>
      <c r="R195" s="156">
        <f>Q195*H195</f>
        <v>0</v>
      </c>
      <c r="S195" s="156">
        <v>0</v>
      </c>
      <c r="T195" s="157">
        <f>S195*H195</f>
        <v>0</v>
      </c>
      <c r="AR195" s="12" t="s">
        <v>141</v>
      </c>
      <c r="AT195" s="12" t="s">
        <v>298</v>
      </c>
      <c r="AU195" s="12" t="s">
        <v>81</v>
      </c>
      <c r="AY195" s="12" t="s">
        <v>133</v>
      </c>
      <c r="BE195" s="158">
        <f>IF(N195="základní",J195,0)</f>
        <v>0</v>
      </c>
      <c r="BF195" s="158">
        <f>IF(N195="snížená",J195,0)</f>
        <v>0</v>
      </c>
      <c r="BG195" s="158">
        <f>IF(N195="zákl. přenesená",J195,0)</f>
        <v>0</v>
      </c>
      <c r="BH195" s="158">
        <f>IF(N195="sníž. přenesená",J195,0)</f>
        <v>0</v>
      </c>
      <c r="BI195" s="158">
        <f>IF(N195="nulová",J195,0)</f>
        <v>0</v>
      </c>
      <c r="BJ195" s="12" t="s">
        <v>81</v>
      </c>
      <c r="BK195" s="158">
        <f>ROUND(I195*H195,2)</f>
        <v>0</v>
      </c>
      <c r="BL195" s="12" t="s">
        <v>141</v>
      </c>
      <c r="BM195" s="12" t="s">
        <v>621</v>
      </c>
    </row>
    <row r="196" spans="2:65" s="10" customFormat="1" ht="25.95" customHeight="1">
      <c r="B196" s="134"/>
      <c r="D196" s="135" t="s">
        <v>72</v>
      </c>
      <c r="E196" s="136" t="s">
        <v>473</v>
      </c>
      <c r="F196" s="136" t="s">
        <v>474</v>
      </c>
      <c r="I196" s="137"/>
      <c r="J196" s="138">
        <f>BK196</f>
        <v>0</v>
      </c>
      <c r="L196" s="134"/>
      <c r="M196" s="139"/>
      <c r="P196" s="140">
        <f>SUM(P197:P198)</f>
        <v>0</v>
      </c>
      <c r="R196" s="140">
        <f>SUM(R197:R198)</f>
        <v>0</v>
      </c>
      <c r="T196" s="141">
        <f>SUM(T197:T198)</f>
        <v>0</v>
      </c>
      <c r="AR196" s="135" t="s">
        <v>81</v>
      </c>
      <c r="AT196" s="142" t="s">
        <v>72</v>
      </c>
      <c r="AU196" s="142" t="s">
        <v>73</v>
      </c>
      <c r="AY196" s="135" t="s">
        <v>133</v>
      </c>
      <c r="BK196" s="143">
        <f>SUM(BK197:BK198)</f>
        <v>0</v>
      </c>
    </row>
    <row r="197" spans="2:65" s="1" customFormat="1" ht="16.5" customHeight="1">
      <c r="B197" s="116"/>
      <c r="C197" s="162" t="s">
        <v>308</v>
      </c>
      <c r="D197" s="162" t="s">
        <v>298</v>
      </c>
      <c r="E197" s="163" t="s">
        <v>622</v>
      </c>
      <c r="F197" s="164" t="s">
        <v>477</v>
      </c>
      <c r="G197" s="165" t="s">
        <v>284</v>
      </c>
      <c r="H197" s="166">
        <v>1</v>
      </c>
      <c r="I197" s="167"/>
      <c r="J197" s="168">
        <f>ROUND(I197*H197,2)</f>
        <v>0</v>
      </c>
      <c r="K197" s="164" t="s">
        <v>1</v>
      </c>
      <c r="L197" s="26"/>
      <c r="M197" s="169" t="s">
        <v>1</v>
      </c>
      <c r="N197" s="170" t="s">
        <v>44</v>
      </c>
      <c r="P197" s="156">
        <f>O197*H197</f>
        <v>0</v>
      </c>
      <c r="Q197" s="156">
        <v>0</v>
      </c>
      <c r="R197" s="156">
        <f>Q197*H197</f>
        <v>0</v>
      </c>
      <c r="S197" s="156">
        <v>0</v>
      </c>
      <c r="T197" s="157">
        <f>S197*H197</f>
        <v>0</v>
      </c>
      <c r="AR197" s="12" t="s">
        <v>141</v>
      </c>
      <c r="AT197" s="12" t="s">
        <v>298</v>
      </c>
      <c r="AU197" s="12" t="s">
        <v>81</v>
      </c>
      <c r="AY197" s="12" t="s">
        <v>133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2" t="s">
        <v>81</v>
      </c>
      <c r="BK197" s="158">
        <f>ROUND(I197*H197,2)</f>
        <v>0</v>
      </c>
      <c r="BL197" s="12" t="s">
        <v>141</v>
      </c>
      <c r="BM197" s="12" t="s">
        <v>623</v>
      </c>
    </row>
    <row r="198" spans="2:65" s="1" customFormat="1" ht="16.5" customHeight="1">
      <c r="B198" s="116"/>
      <c r="C198" s="162" t="s">
        <v>312</v>
      </c>
      <c r="D198" s="162" t="s">
        <v>298</v>
      </c>
      <c r="E198" s="163" t="s">
        <v>624</v>
      </c>
      <c r="F198" s="164" t="s">
        <v>481</v>
      </c>
      <c r="G198" s="165" t="s">
        <v>284</v>
      </c>
      <c r="H198" s="166">
        <v>1</v>
      </c>
      <c r="I198" s="167"/>
      <c r="J198" s="168">
        <f>ROUND(I198*H198,2)</f>
        <v>0</v>
      </c>
      <c r="K198" s="164" t="s">
        <v>1</v>
      </c>
      <c r="L198" s="26"/>
      <c r="M198" s="171" t="s">
        <v>1</v>
      </c>
      <c r="N198" s="172" t="s">
        <v>44</v>
      </c>
      <c r="O198" s="173"/>
      <c r="P198" s="174">
        <f>O198*H198</f>
        <v>0</v>
      </c>
      <c r="Q198" s="174">
        <v>0</v>
      </c>
      <c r="R198" s="174">
        <f>Q198*H198</f>
        <v>0</v>
      </c>
      <c r="S198" s="174">
        <v>0</v>
      </c>
      <c r="T198" s="175">
        <f>S198*H198</f>
        <v>0</v>
      </c>
      <c r="AR198" s="12" t="s">
        <v>141</v>
      </c>
      <c r="AT198" s="12" t="s">
        <v>298</v>
      </c>
      <c r="AU198" s="12" t="s">
        <v>81</v>
      </c>
      <c r="AY198" s="12" t="s">
        <v>133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2" t="s">
        <v>81</v>
      </c>
      <c r="BK198" s="158">
        <f>ROUND(I198*H198,2)</f>
        <v>0</v>
      </c>
      <c r="BL198" s="12" t="s">
        <v>141</v>
      </c>
      <c r="BM198" s="12" t="s">
        <v>625</v>
      </c>
    </row>
    <row r="199" spans="2:65" s="1" customFormat="1" ht="6.9" customHeight="1">
      <c r="B199" s="35"/>
      <c r="C199" s="36"/>
      <c r="D199" s="36"/>
      <c r="E199" s="36"/>
      <c r="F199" s="36"/>
      <c r="G199" s="36"/>
      <c r="H199" s="36"/>
      <c r="I199" s="98"/>
      <c r="J199" s="36"/>
      <c r="K199" s="36"/>
      <c r="L199" s="26"/>
    </row>
  </sheetData>
  <autoFilter ref="C102:K198" xr:uid="{00000000-0009-0000-0000-000002000000}"/>
  <mergeCells count="14">
    <mergeCell ref="D81:F81"/>
    <mergeCell ref="E93:H93"/>
    <mergeCell ref="E95:H95"/>
    <mergeCell ref="L2:V2"/>
    <mergeCell ref="E52:H52"/>
    <mergeCell ref="D77:F77"/>
    <mergeCell ref="D78:F78"/>
    <mergeCell ref="D79:F79"/>
    <mergeCell ref="D80:F80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SO02 - Ukončení optické t...</vt:lpstr>
      <vt:lpstr>SO03 - Ukončení optické t...</vt:lpstr>
      <vt:lpstr>'Rekapitulace stavby'!Názvy_tisku</vt:lpstr>
      <vt:lpstr>'SO02 - Ukončení optické t...'!Názvy_tisku</vt:lpstr>
      <vt:lpstr>'SO03 - Ukončení optické t...'!Názvy_tisku</vt:lpstr>
      <vt:lpstr>'Rekapitulace stavby'!Oblast_tisku</vt:lpstr>
      <vt:lpstr>'SO02 - Ukončení optické t...'!Oblast_tisku</vt:lpstr>
      <vt:lpstr>'SO03 - Ukončení optické 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Kročil</dc:creator>
  <cp:lastModifiedBy>Štěpán Kročil</cp:lastModifiedBy>
  <dcterms:created xsi:type="dcterms:W3CDTF">2019-02-25T10:43:36Z</dcterms:created>
  <dcterms:modified xsi:type="dcterms:W3CDTF">2019-02-25T10:44:39Z</dcterms:modified>
</cp:coreProperties>
</file>